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00" windowHeight="9405" tabRatio="839" activeTab="1"/>
  </bookViews>
  <sheets>
    <sheet name="フレーム" sheetId="1" r:id="rId1"/>
    <sheet name="10年歳入" sheetId="2" r:id="rId2"/>
    <sheet name="10年増減額一覧表" sheetId="3" r:id="rId3"/>
    <sheet name="10年増額" sheetId="4" r:id="rId4"/>
    <sheet name="10年減額" sheetId="5" r:id="rId5"/>
    <sheet name="10年特別会計" sheetId="6" r:id="rId6"/>
  </sheets>
  <definedNames>
    <definedName name="_xlnm.Print_Area" localSheetId="4">'10年減額'!$B$1:$V$131</definedName>
    <definedName name="_xlnm.Print_Area" localSheetId="1">'10年歳入'!$A$1:$D$14</definedName>
    <definedName name="_xlnm.Print_Area" localSheetId="3">'10年増額'!$B$1:$V$62</definedName>
    <definedName name="_xlnm.Print_Area" localSheetId="2">'10年増減額一覧表'!$A$3:$X$169</definedName>
    <definedName name="_xlnm.Print_Area" localSheetId="5">'10年特別会計'!$A$1:$J$55</definedName>
    <definedName name="_xlnm.Print_Titles" localSheetId="4">'10年減額'!$3:$4</definedName>
    <definedName name="_xlnm.Print_Titles" localSheetId="3">'10年増額'!$3:$4</definedName>
    <definedName name="_xlnm.Print_Titles" localSheetId="2">'10年増減額一覧表'!$5:$6</definedName>
  </definedNames>
  <calcPr fullCalcOnLoad="1"/>
</workbook>
</file>

<file path=xl/sharedStrings.xml><?xml version="1.0" encoding="utf-8"?>
<sst xmlns="http://schemas.openxmlformats.org/spreadsheetml/2006/main" count="1668" uniqueCount="572">
  <si>
    <t>高速自動車道建設促進費</t>
  </si>
  <si>
    <t>国負担とすべきもの</t>
  </si>
  <si>
    <t>総合計</t>
  </si>
  <si>
    <t>５０%カット</t>
  </si>
  <si>
    <t>◎組み替え予算のフレーム</t>
  </si>
  <si>
    <t>小規模事業対策費</t>
  </si>
  <si>
    <t>放射光利用促進費</t>
  </si>
  <si>
    <t>社会教育施設費</t>
  </si>
  <si>
    <t>ネットミュージアム兵庫文学館運営費</t>
  </si>
  <si>
    <t>宣伝費など過大すぎるので５割カット</t>
  </si>
  <si>
    <t>障害者福祉費</t>
  </si>
  <si>
    <t>企画総務費</t>
  </si>
  <si>
    <t>行政改善推進費</t>
  </si>
  <si>
    <t>行財政構造改革推進費</t>
  </si>
  <si>
    <t>行政改善指導費等</t>
  </si>
  <si>
    <t>土木総務費</t>
  </si>
  <si>
    <t>20％カット</t>
  </si>
  <si>
    <t>５０%カット</t>
  </si>
  <si>
    <t>国直轄港湾事業負担金</t>
  </si>
  <si>
    <t>刑事警察費</t>
  </si>
  <si>
    <t>刑事保安警察活動費</t>
  </si>
  <si>
    <t>捜査費</t>
  </si>
  <si>
    <t>小計</t>
  </si>
  <si>
    <t>人権ネットワーク事業費</t>
  </si>
  <si>
    <t>隣保館施設整備費補助</t>
  </si>
  <si>
    <t>農林水産費</t>
  </si>
  <si>
    <t>県単独道路橋りょう新設改良費</t>
  </si>
  <si>
    <t>道路、橋りょうの新設等に要する経費</t>
  </si>
  <si>
    <t>国直轄道路事業負担金</t>
  </si>
  <si>
    <t>県単独街路整備費</t>
  </si>
  <si>
    <t>都市計画道路事業に要する経費</t>
  </si>
  <si>
    <t>教育費</t>
  </si>
  <si>
    <t>警察費</t>
  </si>
  <si>
    <t>阪神三宮駅都市鉄道利便増進事業補助</t>
  </si>
  <si>
    <t>総合的情報通信ネットワーク推進事業費</t>
  </si>
  <si>
    <t>医務費</t>
  </si>
  <si>
    <t>救急病院等普及育成費</t>
  </si>
  <si>
    <t>減</t>
  </si>
  <si>
    <t>都市計画費</t>
  </si>
  <si>
    <t>教育連絡調整費</t>
  </si>
  <si>
    <t>社会教育総務費</t>
  </si>
  <si>
    <t>増</t>
  </si>
  <si>
    <t>医療費補助</t>
  </si>
  <si>
    <t>救急搬送コーディネーターを配置</t>
  </si>
  <si>
    <t>国負担ですべきもの</t>
  </si>
  <si>
    <t>特別障害者手当等支給費</t>
  </si>
  <si>
    <t>老人福祉対策費</t>
  </si>
  <si>
    <t>被災高齢者自立生活支援事業費補助</t>
  </si>
  <si>
    <t>公共事業用地先行取得事業収入</t>
  </si>
  <si>
    <t>一般会計繰入金</t>
  </si>
  <si>
    <t>事項</t>
  </si>
  <si>
    <t>歳入</t>
  </si>
  <si>
    <t>公共事業用地先行取得事業支出</t>
  </si>
  <si>
    <t>民生費</t>
  </si>
  <si>
    <t>社会福祉対策費</t>
  </si>
  <si>
    <t>老人福祉費</t>
  </si>
  <si>
    <t>在宅老人介護手当支給事業費補助</t>
  </si>
  <si>
    <t>新</t>
  </si>
  <si>
    <t>小野長寿の郷構想推進費</t>
  </si>
  <si>
    <t>公共事業用地先行取得事業特別会計へ繰出</t>
  </si>
  <si>
    <t>関西広域機構分担金</t>
  </si>
  <si>
    <t>生活科学化推進費</t>
  </si>
  <si>
    <t>人権啓発推進費</t>
  </si>
  <si>
    <t>隣保館活動促進費</t>
  </si>
  <si>
    <t>社会福祉施設運営助成費</t>
  </si>
  <si>
    <t>民間社会福祉施設利用者処遇向上交付金</t>
  </si>
  <si>
    <t>私立学校経常費補助</t>
  </si>
  <si>
    <t>国民健康保険連絡調整費</t>
  </si>
  <si>
    <t>障害者福祉対策費</t>
  </si>
  <si>
    <t>重症心身障害児指導費交付金</t>
  </si>
  <si>
    <t>後期高齢者医療事業費</t>
  </si>
  <si>
    <t>遺家族等援護費</t>
  </si>
  <si>
    <t>同和合計(奨学金のぞく）</t>
  </si>
  <si>
    <t>農作物対策費</t>
  </si>
  <si>
    <t>米消費拡大対策事業費</t>
  </si>
  <si>
    <t>ごはん給食推進事業費</t>
  </si>
  <si>
    <t>廃止されたので復活。昨年並み</t>
  </si>
  <si>
    <t>１２６億円</t>
  </si>
  <si>
    <t xml:space="preserve">△６５４億円 </t>
  </si>
  <si>
    <t>△５２８億円　</t>
  </si>
  <si>
    <t>２兆１，５１７億円　</t>
  </si>
  <si>
    <t xml:space="preserve">△７０８億円 </t>
  </si>
  <si>
    <t xml:space="preserve">１２６億円 </t>
  </si>
  <si>
    <t>３兆２，８４９億円　</t>
  </si>
  <si>
    <t>△５８２億円　</t>
  </si>
  <si>
    <t>中国残留邦人支援事業費</t>
  </si>
  <si>
    <t>家庭児童対策費</t>
  </si>
  <si>
    <t>ひょうご放課後プラン「児童クラブ型」事業費補助</t>
  </si>
  <si>
    <t>労政総務費</t>
  </si>
  <si>
    <t>35人学級を小学校５年生で実施する
188学級×４００万円</t>
  </si>
  <si>
    <t>阪神地域多部制高等学校整備516190千円を減額し、耐震化促進のために１億円増額。</t>
  </si>
  <si>
    <t>奨学資金返還金収納促進専門員設置費</t>
  </si>
  <si>
    <t>金出地、与布土、西紀ダムの中止・凍結</t>
  </si>
  <si>
    <t>学びの充実促進事業費</t>
  </si>
  <si>
    <t>行革前(340356)にもどす</t>
  </si>
  <si>
    <t>バス介助員、民間委託をやめて、５台１０人分（１０人、月額14.3万円）を増額。</t>
  </si>
  <si>
    <t>県単独事業を昨年並みの予算にもどし拡充する。</t>
  </si>
  <si>
    <t>35％カット
六甲グリーンベルト△５７２０００千円を含む</t>
  </si>
  <si>
    <t>国負担とすべきもの
六甲グリーンベルト△497500千円含む</t>
  </si>
  <si>
    <t>県民交流広場事業を見直す</t>
  </si>
  <si>
    <t>１０年度兵庫県勤労者総合福祉施設整備事業特別会計</t>
  </si>
  <si>
    <t>１０年度公債費特別会計</t>
  </si>
  <si>
    <t>神戸山手の建設費の出資率１０％の増額(25⇒35)を中止</t>
  </si>
  <si>
    <t>中３まで対無料、所得制限なし
入院給食も無料にする</t>
  </si>
  <si>
    <t>大気汚染対策費</t>
  </si>
  <si>
    <t>救急医療強化対策費</t>
  </si>
  <si>
    <t>周産期医療対策強化事業</t>
  </si>
  <si>
    <t>３０％カット</t>
  </si>
  <si>
    <t>復活</t>
  </si>
  <si>
    <t>新名神高速道路用地事務費</t>
  </si>
  <si>
    <t>地方バス路線運行維持対策費</t>
  </si>
  <si>
    <t>バス対策費補助</t>
  </si>
  <si>
    <t>35％カット</t>
  </si>
  <si>
    <t>但東ダム管理費を含めて３５％カット</t>
  </si>
  <si>
    <t>河川管理費</t>
  </si>
  <si>
    <t>河川改良費</t>
  </si>
  <si>
    <t>３５％カット</t>
  </si>
  <si>
    <t>空港公園維持修繕費</t>
  </si>
  <si>
    <t>35%カット</t>
  </si>
  <si>
    <t>50％カット</t>
  </si>
  <si>
    <t>まちづくり政策推進費</t>
  </si>
  <si>
    <t>加古川神野用地管理業務</t>
  </si>
  <si>
    <t>一般警察活動費</t>
  </si>
  <si>
    <t>環境行政総合調整費</t>
  </si>
  <si>
    <t>まちなか太陽光発電促進事業（仮称）</t>
  </si>
  <si>
    <t>太陽光発電施設の民間住宅への設置促進のための補助。
地域の工務店や電気店が携わり、民間リフォーム助成と連携して活用できる制度を創設。
財源：宝くじ益金</t>
  </si>
  <si>
    <t>バス介助員</t>
  </si>
  <si>
    <t>交番相談員制度実施費</t>
  </si>
  <si>
    <t>教育委員会事務局費</t>
  </si>
  <si>
    <t>スクールアシスタント配置事業</t>
  </si>
  <si>
    <t>◇　ムダや不要不急の公共投資を削り、「新行革プラン」での削減分をふくめ福祉・医療や教育などへ重点配分し、</t>
  </si>
  <si>
    <t>教育功労者表彰費</t>
  </si>
  <si>
    <t>必要ない</t>
  </si>
  <si>
    <t>こころ豊かな人づくり推進費</t>
  </si>
  <si>
    <t>自然学校推進事業費</t>
  </si>
  <si>
    <t>高等学校建設費</t>
  </si>
  <si>
    <t>高等学校整備費</t>
  </si>
  <si>
    <t>教職員研修推進費</t>
  </si>
  <si>
    <t>１０年経験者研修実施費</t>
  </si>
  <si>
    <t>労使調整費</t>
  </si>
  <si>
    <t>労使団体等との連携強化費等</t>
  </si>
  <si>
    <t>公正採用・人権啓発推進事業費等</t>
  </si>
  <si>
    <t>総務費、民生費、農林水産費、土木費、警察費、教育費</t>
  </si>
  <si>
    <t>港湾事業事務費</t>
  </si>
  <si>
    <t>港湾関連の協議会や社団法人の分担金を見直す</t>
  </si>
  <si>
    <t>◎減額一覧表</t>
  </si>
  <si>
    <t>海外視察を友好都市の公式行事のみにするなど簡素化して減額。</t>
  </si>
  <si>
    <t>公共事業用地費</t>
  </si>
  <si>
    <t>公共事業用地先行取得事業債</t>
  </si>
  <si>
    <t>公債費</t>
  </si>
  <si>
    <t>公債費特別会計へ繰り出し</t>
  </si>
  <si>
    <t>公共事業用地先行取得事業費</t>
  </si>
  <si>
    <t>◎増額一覧表</t>
  </si>
  <si>
    <t>寄附金</t>
  </si>
  <si>
    <t>勤労者総合福祉施設整備事業特別会計への繰り出しに要する経費</t>
  </si>
  <si>
    <t>空港利用促進費</t>
  </si>
  <si>
    <t>スポーツ健康増進施設（尼崎の森中央緑地）整備・運営事業に要する経費</t>
  </si>
  <si>
    <t>土地区画整理事業の施行者等に対し、街路事業を用地買収方式で施行した場合に必要となる県費相当額を負担する経費</t>
  </si>
  <si>
    <t>住宅政策推進費</t>
  </si>
  <si>
    <t>人権教育推進関係団体育成事業費</t>
  </si>
  <si>
    <t>予算組み替え修正動議について</t>
  </si>
  <si>
    <t>日本共産党兵庫県会議員団</t>
  </si>
  <si>
    <t>一般会計予算</t>
  </si>
  <si>
    <t>項目</t>
  </si>
  <si>
    <t>額</t>
  </si>
  <si>
    <t>県　　債</t>
  </si>
  <si>
    <t>歳出の減額</t>
  </si>
  <si>
    <t>生み出された一般財源</t>
  </si>
  <si>
    <t>県債の削減額</t>
  </si>
  <si>
    <t>歳出の増額</t>
  </si>
  <si>
    <t>必要となる一般財源</t>
  </si>
  <si>
    <t>県債の発行額</t>
  </si>
  <si>
    <t>差し引き</t>
  </si>
  <si>
    <t>増減額</t>
  </si>
  <si>
    <t>特別会計予算</t>
  </si>
  <si>
    <t>生み出された財源</t>
  </si>
  <si>
    <t>必要となる財源</t>
  </si>
  <si>
    <t>全体の会計規模</t>
  </si>
  <si>
    <t>区分</t>
  </si>
  <si>
    <t>予算額</t>
  </si>
  <si>
    <t>増減合計</t>
  </si>
  <si>
    <t>編成替え後の</t>
  </si>
  <si>
    <t>減額の計</t>
  </si>
  <si>
    <t>増額の計</t>
  </si>
  <si>
    <t>予算規模</t>
  </si>
  <si>
    <t>一般会計</t>
  </si>
  <si>
    <t>特別会計</t>
  </si>
  <si>
    <t>０円　</t>
  </si>
  <si>
    <t>企業会計</t>
  </si>
  <si>
    <t>０円　</t>
  </si>
  <si>
    <t>合　　計</t>
  </si>
  <si>
    <t>　   あわせて借金を大幅に減らし、健全な財政運営をおこなうため新年度予算の組み替えを求める。</t>
  </si>
  <si>
    <t>報償費のなかの「捜査費」（９２００万円）の減額。</t>
  </si>
  <si>
    <t>明石海峡基金の国際会議場運営費をまわす</t>
  </si>
  <si>
    <t>「1校区１クラブ」の改悪はなくしたが、開設日数加算はなくしたままなので、影響額の５千万円を増額。</t>
  </si>
  <si>
    <t>検算</t>
  </si>
  <si>
    <t>道徳教育副読本作成・配布費</t>
  </si>
  <si>
    <t>地域振興基金繰入金</t>
  </si>
  <si>
    <t>◇　組み替え項目は別紙の通り</t>
  </si>
  <si>
    <t>国が直轄で行う河川改修、修繕、管理等の事業にかかる地方負担金</t>
  </si>
  <si>
    <t>国庫補助を得て砂防、地すべり、急傾斜地崩壊対策事業等に要する経費</t>
  </si>
  <si>
    <t>国庫補助を得て港湾の改修、高潮対策、港湾環境整備及び港湾局部改良事業等を実施する経費</t>
  </si>
  <si>
    <t>都市整備費</t>
  </si>
  <si>
    <t>組合等が施行する市街地再開発事業等に対する補助に要する経費</t>
  </si>
  <si>
    <t>建築指導監督費</t>
  </si>
  <si>
    <t>民間住宅リフォーム助成制度</t>
  </si>
  <si>
    <t>予備費</t>
  </si>
  <si>
    <t>公共事業街路事業費</t>
  </si>
  <si>
    <t>環境保全対策費</t>
  </si>
  <si>
    <t>私学振興費</t>
  </si>
  <si>
    <t>私立学校施設耐震化補助</t>
  </si>
  <si>
    <t>（減額の場合は△）</t>
  </si>
  <si>
    <t>児童福祉対策費</t>
  </si>
  <si>
    <t>財産収入</t>
  </si>
  <si>
    <t>特別会計繰入金等</t>
  </si>
  <si>
    <t>諸収入</t>
  </si>
  <si>
    <t>土木費受託事業収入等</t>
  </si>
  <si>
    <t>目</t>
  </si>
  <si>
    <t>節</t>
  </si>
  <si>
    <t>内訳</t>
  </si>
  <si>
    <t>県債</t>
  </si>
  <si>
    <t>介護手当費補助</t>
  </si>
  <si>
    <t>世界企業トップマネージメントセミナー開催事業費</t>
  </si>
  <si>
    <t>外国・外資系企業ネットワーク構築費</t>
  </si>
  <si>
    <t>住基ネット関連</t>
  </si>
  <si>
    <t>勤労者福祉基金積立金</t>
  </si>
  <si>
    <t>勤労者福祉基金条例に基づく積立金</t>
  </si>
  <si>
    <t>先行取得用地取得資金利子等の補助に関する経費</t>
  </si>
  <si>
    <t>国民健康保険強化充実費</t>
  </si>
  <si>
    <t>母子福祉費</t>
  </si>
  <si>
    <t>委員等報酬</t>
  </si>
  <si>
    <t>但馬路線運航対策費</t>
  </si>
  <si>
    <t>但馬路線運航対策費</t>
  </si>
  <si>
    <t>阪神高速道路の建設事業に対する出資金</t>
  </si>
  <si>
    <t>建築防災等対策推進費</t>
  </si>
  <si>
    <t>国際防災・人道支援拠点展開推進費</t>
  </si>
  <si>
    <t>2０%カット</t>
  </si>
  <si>
    <t>PCB処理は必要だが、処理費用の発生者責任が軽く、処理技術に問題があり、削減。</t>
  </si>
  <si>
    <t>道路橋りょう管理費</t>
  </si>
  <si>
    <t>関西国際空港株式会社出資金</t>
  </si>
  <si>
    <t>農地調整費</t>
  </si>
  <si>
    <t>農地保有合理化促進費</t>
  </si>
  <si>
    <t>土地改良費</t>
  </si>
  <si>
    <t>広報費</t>
  </si>
  <si>
    <t>県広報活動費</t>
  </si>
  <si>
    <t>公共事業用地先行取得事業特別会計繰入金の減</t>
  </si>
  <si>
    <t>県予算２１年度財源内訳</t>
  </si>
  <si>
    <t>新行革前にもどす</t>
  </si>
  <si>
    <t>整理し、県民にとってわかりやすい広報にあらためるため２割カット</t>
  </si>
  <si>
    <t>電子計算組織運営費等</t>
  </si>
  <si>
    <t>住基ネット関連で反対</t>
  </si>
  <si>
    <t>地域情報化推進費</t>
  </si>
  <si>
    <t>兵庫情報ハイウェイ保守運用費</t>
  </si>
  <si>
    <t>国民保護計画推進費</t>
  </si>
  <si>
    <t>震災復興総合調整費</t>
  </si>
  <si>
    <t>兵庫県住宅再建共済制度実施事業費</t>
  </si>
  <si>
    <t>農業振興費</t>
  </si>
  <si>
    <t>楽農生活推進費</t>
  </si>
  <si>
    <t>新事業・雇用創出型産業集積促進補助事業費</t>
  </si>
  <si>
    <t>ひょうご・神戸投資サポートセンター事業費</t>
  </si>
  <si>
    <t>設備投資と雇用補助を削減</t>
  </si>
  <si>
    <t>人生８０年いきいき住宅推進費</t>
  </si>
  <si>
    <t>一般奨学金と統合させ廃止する</t>
  </si>
  <si>
    <t>公共事業土地改良費</t>
  </si>
  <si>
    <t>ひょうご県産材活用推進費</t>
  </si>
  <si>
    <t>教育活動費</t>
  </si>
  <si>
    <t>減</t>
  </si>
  <si>
    <t>高等学校奨学資金貸与事業費</t>
  </si>
  <si>
    <t>住基ネット関連で反対。宝くじ益金を別事業に振り向ける</t>
  </si>
  <si>
    <t>宝くじ益金を別事業に振り向ける</t>
  </si>
  <si>
    <t>不急の事業</t>
  </si>
  <si>
    <t>調査検討費</t>
  </si>
  <si>
    <t>新</t>
  </si>
  <si>
    <t>増額</t>
  </si>
  <si>
    <t>自然環境保全対策費</t>
  </si>
  <si>
    <t>国庫補助を得て海岸の侵食対策、局部改良、海岸環境整備等を実施する経費</t>
  </si>
  <si>
    <t>備考</t>
  </si>
  <si>
    <t>林業振興費</t>
  </si>
  <si>
    <t>林業施策総合推進費</t>
  </si>
  <si>
    <t>林業振興の抜本的な対策を検討する費用。</t>
  </si>
  <si>
    <t>高等学校奨学資金貸付金</t>
  </si>
  <si>
    <t>中小企業振興費</t>
  </si>
  <si>
    <t>産地振興対策費</t>
  </si>
  <si>
    <t>地場産業振興指針策定費</t>
  </si>
  <si>
    <t>増</t>
  </si>
  <si>
    <t>わが家の耐震改修促進事業費</t>
  </si>
  <si>
    <t>繰入金</t>
  </si>
  <si>
    <t>地域経済活性化支援費補助</t>
  </si>
  <si>
    <t>道路橋りょう管理費</t>
  </si>
  <si>
    <t>総合交通計画費</t>
  </si>
  <si>
    <t>ダム管理費</t>
  </si>
  <si>
    <t>県民交流広場推進費</t>
  </si>
  <si>
    <t>報酬の見直し、８１００円（あっせん員単価）×２１（人）×４０（日）＝６８０４千円に。５８６１７千円の減額。</t>
  </si>
  <si>
    <t>医師確保等対策費</t>
  </si>
  <si>
    <t>職業訓練実施費</t>
  </si>
  <si>
    <t>技能再開発訓練費</t>
  </si>
  <si>
    <t>職業訓練時生活費支給事業</t>
  </si>
  <si>
    <t>播磨臨海地域道路など、必要のない高規格道路の調査費</t>
  </si>
  <si>
    <t>但馬空港管理、利活用促進費などを見直す。</t>
  </si>
  <si>
    <t>組合等施行の土地区画整理事業に対する補助に要する経費</t>
  </si>
  <si>
    <t>特定財源の検算</t>
  </si>
  <si>
    <t>財源内訳の検算</t>
  </si>
  <si>
    <t>教育推進費</t>
  </si>
  <si>
    <t>県民交流広場運営繰り入れ金</t>
  </si>
  <si>
    <t>35人学級を小学校５、６年生で実施する
３７６学級×４００万円</t>
  </si>
  <si>
    <t>ひょうご学力向上プロジェクト推進費</t>
  </si>
  <si>
    <t>人権教育指導者等研修実施費等</t>
  </si>
  <si>
    <t>５０％カット、明石海峡大橋基金を淡路の生活排水事業に</t>
  </si>
  <si>
    <t>離島航路総合支援事業費補助</t>
  </si>
  <si>
    <t>平成21年度</t>
  </si>
  <si>
    <t>公債費収入</t>
  </si>
  <si>
    <t>公債費支出</t>
  </si>
  <si>
    <t>盲ろう通訳介助員派遣と要訳筆記事業を増額</t>
  </si>
  <si>
    <t>昨年並み</t>
  </si>
  <si>
    <t>消費生活行政推進費</t>
  </si>
  <si>
    <t>多重債務者対策費</t>
  </si>
  <si>
    <t>対策強化のため増額する。</t>
  </si>
  <si>
    <t>母子家庭等医療給付事業助成費</t>
  </si>
  <si>
    <t>新行革前</t>
  </si>
  <si>
    <t>新行革プラン前</t>
  </si>
  <si>
    <t>地球温暖化防止対策推進事業費</t>
  </si>
  <si>
    <t>人数を増やすため増額
５人増やす予算は、２２７３０千円</t>
  </si>
  <si>
    <t>農業改良普及費</t>
  </si>
  <si>
    <t>農業改良普及センター運営費</t>
  </si>
  <si>
    <t>普及員研修費</t>
  </si>
  <si>
    <t>職業訓練時の生活保障</t>
  </si>
  <si>
    <t>労働委員会費</t>
  </si>
  <si>
    <t>日本河川協会等分担金</t>
  </si>
  <si>
    <t>全国治水期成同盟会連合会分担金など</t>
  </si>
  <si>
    <t>港湾管理費</t>
  </si>
  <si>
    <t>日本港湾協会等分担金</t>
  </si>
  <si>
    <t>空港関係協議会等分担金</t>
  </si>
  <si>
    <t>但馬空港公園の維持経費</t>
  </si>
  <si>
    <t>国直轄空港事業負担金</t>
  </si>
  <si>
    <t>国の責任ですべき</t>
  </si>
  <si>
    <t>利用目的の不明瞭な土地の管理</t>
  </si>
  <si>
    <t>電子申請システム推進事業費</t>
  </si>
  <si>
    <t>総合行政ネットワーク運用管理推進事業費</t>
  </si>
  <si>
    <t>行革対象、国基準との差額分の市町負担なくすために倍の予算に</t>
  </si>
  <si>
    <t>「県立高等学校教育改革第二次実施計画」の推進費</t>
  </si>
  <si>
    <t>地域改善対策分（奨学金返還金収納促進専門員設置費）と統合</t>
  </si>
  <si>
    <t>柔軟な制度に見直して、３割を削減。</t>
  </si>
  <si>
    <t>特別支援学校費</t>
  </si>
  <si>
    <t>特別支援学校職員費</t>
  </si>
  <si>
    <t>地域に学ぶ人権学習推進事業費</t>
  </si>
  <si>
    <t>注：上書きするのでなく、昨年分を残して、今年の列をつくって、入力する</t>
  </si>
  <si>
    <t>企画職員費</t>
  </si>
  <si>
    <t>企画行政に従事する職員の給与費</t>
  </si>
  <si>
    <t>総務費</t>
  </si>
  <si>
    <t>40%カット</t>
  </si>
  <si>
    <t>老人医療費公費負担助成金</t>
  </si>
  <si>
    <t>「子どもの権利条約」教育推進費</t>
  </si>
  <si>
    <t>乳幼児等医療費公費負担助成費</t>
  </si>
  <si>
    <t>土木費寄付金</t>
  </si>
  <si>
    <t>小中学校や高等学校で、子どもの権利条約を生かした教育をすすめるための予算</t>
  </si>
  <si>
    <t>住宅対策費</t>
  </si>
  <si>
    <t>地域振興費</t>
  </si>
  <si>
    <t>地域振興推進費</t>
  </si>
  <si>
    <t>淡路島生活排水対策推進費</t>
  </si>
  <si>
    <t>工鉱業振興対策費</t>
  </si>
  <si>
    <t>産業立地促進費</t>
  </si>
  <si>
    <t>兵庫県ＣＯＥプログラム推進事業費</t>
  </si>
  <si>
    <t>５０％削減</t>
  </si>
  <si>
    <t>採算性も含め実現性とぼしい計画</t>
  </si>
  <si>
    <t>採算性に疑問のある高速道路の用地取得</t>
  </si>
  <si>
    <t>重度障害者児医療費公費負担助成費</t>
  </si>
  <si>
    <t>多様就業支援費</t>
  </si>
  <si>
    <t>事業創出促進費</t>
  </si>
  <si>
    <t>阪神高速道路出資金</t>
  </si>
  <si>
    <t>宝くじ発行益金</t>
  </si>
  <si>
    <t>兵庫県立大学附属中学校運営費</t>
  </si>
  <si>
    <t>宝くじ益金</t>
  </si>
  <si>
    <t>財源：宝くじ益金</t>
  </si>
  <si>
    <t>特別型の増
財源：宝くじ益金</t>
  </si>
  <si>
    <t>財源：宝くじ益金</t>
  </si>
  <si>
    <t>障害者自立支援法施行経費</t>
  </si>
  <si>
    <t>商工会・商工会議所だけを通じた小規模対策事業を見直す。５割減</t>
  </si>
  <si>
    <t>外国・外資系企業誘致ツール整備事業費</t>
  </si>
  <si>
    <t>国庫補助を得て尼崎の森中央緑地外３県立都市公園の整備を実施する経費</t>
  </si>
  <si>
    <t>旧兵同協への団体補助金</t>
  </si>
  <si>
    <t>柔軟な制度に見直して、３分の１に削減。</t>
  </si>
  <si>
    <t>バス介助員、民間委託をやめて、１０台１０人分（１０人、月額14.3万円）を増額。</t>
  </si>
  <si>
    <t>国が直轄で行う大阪国際空港整備事業にかかる地方負担金</t>
  </si>
  <si>
    <t>県費負担の小学校教職員にかかる給与費</t>
  </si>
  <si>
    <t>議会費</t>
  </si>
  <si>
    <t>議会運営費</t>
  </si>
  <si>
    <t>議員海外渡航費</t>
  </si>
  <si>
    <t>宝くじ益金を(      )に使途に振り向ける</t>
  </si>
  <si>
    <t>住基ネット関連で反対。
宝くじ益金を(      )に振り向ける</t>
  </si>
  <si>
    <t>調査調整費</t>
  </si>
  <si>
    <t>地域整備促進費</t>
  </si>
  <si>
    <t>同和関連含む</t>
  </si>
  <si>
    <t>有料道路事業出資金</t>
  </si>
  <si>
    <t>国が負担すべき</t>
  </si>
  <si>
    <t>本州四国連絡道路に係る有料道路事業施行のための出資金</t>
  </si>
  <si>
    <t>国ですべき事業</t>
  </si>
  <si>
    <t>50％カット</t>
  </si>
  <si>
    <t>地域生活支援事業費</t>
  </si>
  <si>
    <t>社会福祉施設費</t>
  </si>
  <si>
    <t>環境整備費</t>
  </si>
  <si>
    <t>廃棄物適正処理対策費</t>
  </si>
  <si>
    <t>研修医師の県採用制度事業費</t>
  </si>
  <si>
    <t>働く若者のハンドブック（冊子）発行</t>
  </si>
  <si>
    <t>若者向けの労働法を解説する冊子の発行費用</t>
  </si>
  <si>
    <t>内容を見直し、再検討する。</t>
  </si>
  <si>
    <t>貴重な自然生態系保全・再生活動支援事業費</t>
  </si>
  <si>
    <t>イヌワシ・クマタカなど希少動植物の保護・保全施策の充実</t>
  </si>
  <si>
    <t>情報管理推進費</t>
  </si>
  <si>
    <t>電子計算管理費</t>
  </si>
  <si>
    <t>自衛隊員募集事務費</t>
  </si>
  <si>
    <t>生活総務費</t>
  </si>
  <si>
    <t>勤労者総合福祉施設整備事業特別会計へ繰出</t>
  </si>
  <si>
    <t>諸費</t>
  </si>
  <si>
    <t>淡路夢舞台国際会議場管理運営費</t>
  </si>
  <si>
    <t>海外協力推進費</t>
  </si>
  <si>
    <t>渉外費</t>
  </si>
  <si>
    <t>先行取得用地対策費</t>
  </si>
  <si>
    <t>財産管理費</t>
  </si>
  <si>
    <t>公的個人認証サービス推進事業費</t>
  </si>
  <si>
    <t>一般財源</t>
  </si>
  <si>
    <t>起債</t>
  </si>
  <si>
    <t>特定財源</t>
  </si>
  <si>
    <t>国庫支出金</t>
  </si>
  <si>
    <t>増額・減額の理由</t>
  </si>
  <si>
    <t>財源内訳</t>
  </si>
  <si>
    <t>増減額</t>
  </si>
  <si>
    <t>予算額</t>
  </si>
  <si>
    <t>事項の内訳</t>
  </si>
  <si>
    <t>款　</t>
  </si>
  <si>
    <t>（減額の場合は△）</t>
  </si>
  <si>
    <t>単位：千円</t>
  </si>
  <si>
    <t>◎増減額一覧表</t>
  </si>
  <si>
    <t>市町連絡調整費</t>
  </si>
  <si>
    <t>市町行財政調整推進費</t>
  </si>
  <si>
    <t>住民基本台帳ネットワークシステム推進事業費</t>
  </si>
  <si>
    <t>防災総務費</t>
  </si>
  <si>
    <t>災害対策費</t>
  </si>
  <si>
    <t>私立学校助成費</t>
  </si>
  <si>
    <t>人権教育推進費</t>
  </si>
  <si>
    <t>人権教育推進員設置費</t>
  </si>
  <si>
    <t>歳　　入</t>
  </si>
  <si>
    <t>　　単位：千円</t>
  </si>
  <si>
    <t>款</t>
  </si>
  <si>
    <t>備   考</t>
  </si>
  <si>
    <t>分担金・負担金</t>
  </si>
  <si>
    <t>地元負担金等</t>
  </si>
  <si>
    <t>使用料・手数料</t>
  </si>
  <si>
    <t>繰入金</t>
  </si>
  <si>
    <t>県債</t>
  </si>
  <si>
    <t>合   　　計</t>
  </si>
  <si>
    <t>直轄土地改良事業費負担金</t>
  </si>
  <si>
    <t>林道費</t>
  </si>
  <si>
    <t>公共事業林道事業費</t>
  </si>
  <si>
    <t>県営森林基幹道開設事業費</t>
  </si>
  <si>
    <t>本来国が負担すべき</t>
  </si>
  <si>
    <t>合計</t>
  </si>
  <si>
    <t>目</t>
  </si>
  <si>
    <t>歳出</t>
  </si>
  <si>
    <t>財政管理費</t>
  </si>
  <si>
    <t>勤労者総合福祉施設整備事業収入</t>
  </si>
  <si>
    <t>勤労者総合福祉施設整備事業支出</t>
  </si>
  <si>
    <t>管理費</t>
  </si>
  <si>
    <t>商工費</t>
  </si>
  <si>
    <t>商業振興費</t>
  </si>
  <si>
    <t>平成22年度</t>
  </si>
  <si>
    <t>県予算２２年度財源内訳</t>
  </si>
  <si>
    <t>県民交流ひろば事業の財源(2196060)の半分をこども医療費助成等の財源の一部にあてる</t>
  </si>
  <si>
    <t>08年並み（5246千円)に戻す</t>
  </si>
  <si>
    <t>宝くじ益金14124千円</t>
  </si>
  <si>
    <t>県防災計画室への自衛官の人事交流(H21～22の2年間)の給与費分を削減</t>
  </si>
  <si>
    <t>H20（４４９９７６）並み</t>
  </si>
  <si>
    <t>行革対象
一昨年(229368)並みに</t>
  </si>
  <si>
    <t>行革で廃止前にもどす</t>
  </si>
  <si>
    <t>健康科学研究センター</t>
  </si>
  <si>
    <t>健康科学研究センター職員費</t>
  </si>
  <si>
    <t>PCB廃棄物処理基金出えん金</t>
  </si>
  <si>
    <t>保健所費</t>
  </si>
  <si>
    <t>健康福祉事務所職員費</t>
  </si>
  <si>
    <t>昨年並み（４８０人）にする予算を増</t>
  </si>
  <si>
    <t>保健師等指導管理費</t>
  </si>
  <si>
    <t>看護師等確保対策費</t>
  </si>
  <si>
    <t>看護師学生等就学資金貸付金</t>
  </si>
  <si>
    <t>ひょうご仕事と生活センター事業費</t>
  </si>
  <si>
    <t>H19年（１４１８３７）並み</t>
  </si>
  <si>
    <t>兵庫楽農生活センター運営事業費</t>
  </si>
  <si>
    <t>トーホーへの指定管理50%カット</t>
  </si>
  <si>
    <t>基幹農道整備事業</t>
  </si>
  <si>
    <t>基幹農道の蔦沢菅野（宍粟市2.5億円）は反対。</t>
  </si>
  <si>
    <t>労働費</t>
  </si>
  <si>
    <t>運輸事業促進費</t>
  </si>
  <si>
    <t>道路橋りょう事業事務費</t>
  </si>
  <si>
    <t>道路関係事業事務に関する経費</t>
  </si>
  <si>
    <t>道路橋りょう新設改良費</t>
  </si>
  <si>
    <t>公共事業道路橋りょう新設改良費</t>
  </si>
  <si>
    <t>国庫補助を得て道路の改築等を実施する経費</t>
  </si>
  <si>
    <t>国が直轄で行う国道の改築及び維持修繕事業にかかる地方負担金</t>
  </si>
  <si>
    <t>公共事業河川総合開発事業費</t>
  </si>
  <si>
    <t>国庫補助を得てダム建設事業等を実施する経費</t>
  </si>
  <si>
    <t>大学費</t>
  </si>
  <si>
    <t>大学運営費</t>
  </si>
  <si>
    <t>県単独河川総合開発事業費</t>
  </si>
  <si>
    <t>ダム建設に関連する事業等に要する経費</t>
  </si>
  <si>
    <t>国直轄河川事業負担金</t>
  </si>
  <si>
    <t>海岸保全費</t>
  </si>
  <si>
    <t>公共事業海岸改良費</t>
  </si>
  <si>
    <t>国直轄海岸事業負担金</t>
  </si>
  <si>
    <t>国が直轄で行う海岸事業にかかる地方負担金</t>
  </si>
  <si>
    <t>砂防費</t>
  </si>
  <si>
    <t>公共事業砂防施設改良費</t>
  </si>
  <si>
    <t>国直轄砂防事業負担金</t>
  </si>
  <si>
    <t>国が直轄で行う六甲山系の砂防事業にかかる地方負担金</t>
  </si>
  <si>
    <t>港湾建設費</t>
  </si>
  <si>
    <t>雇用特別対策費</t>
  </si>
  <si>
    <t>雇用開発推進費</t>
  </si>
  <si>
    <t>健康増進費</t>
  </si>
  <si>
    <t>衛生費</t>
  </si>
  <si>
    <t>小学校教職員費</t>
  </si>
  <si>
    <t>小学校職員費</t>
  </si>
  <si>
    <t>広域連合ＫＵ、道州制への移行</t>
  </si>
  <si>
    <t>市町とともに保険料の軽減するための費用</t>
  </si>
  <si>
    <t>地球温暖化防止のための自主目標でない総量規制のルールづくりなどのため増額</t>
  </si>
  <si>
    <t>１０年度公共事業用地先行取得事業特別会計予算組み替え</t>
  </si>
  <si>
    <t>（参考資料②）</t>
  </si>
  <si>
    <t>注：１０万単位で
　下二桁は００</t>
  </si>
  <si>
    <t>環境衛生総務費</t>
  </si>
  <si>
    <t>環境衛生事務職員費</t>
  </si>
  <si>
    <t>環境創造協会への移動をやめる(補正額164747)</t>
  </si>
  <si>
    <t xml:space="preserve">５０％カット
</t>
  </si>
  <si>
    <t>高校分を９９年並にもどす</t>
  </si>
  <si>
    <t>廃止されたので復活</t>
  </si>
  <si>
    <t>2次救急への県補助制度</t>
  </si>
  <si>
    <t>公正採用の７５万円</t>
  </si>
  <si>
    <t>神戸空港利用推進協議会、関西国際空港全体構想推進協議会など</t>
  </si>
  <si>
    <t>１０年度一般会計予算組み替え　（参考資料①）</t>
  </si>
  <si>
    <t>放射光施設、港湾、但馬空港の利用料、加古川神野用地など</t>
  </si>
  <si>
    <t>２兆２，０４５億円　</t>
  </si>
  <si>
    <t>９，７１９億円　</t>
  </si>
  <si>
    <t>１，６６７億円　</t>
  </si>
  <si>
    <t xml:space="preserve">３兆３，４３１億円 </t>
  </si>
  <si>
    <t xml:space="preserve">△５４億円 </t>
  </si>
  <si>
    <t>△５４億円　</t>
  </si>
  <si>
    <t>９，６６５億円　</t>
  </si>
  <si>
    <t>１，６６７億円　</t>
  </si>
  <si>
    <t>雇用開発推進費</t>
  </si>
  <si>
    <t>雇用特別対策費</t>
  </si>
  <si>
    <t>公共事業港湾改良費</t>
  </si>
  <si>
    <t>県単独港湾改良費</t>
  </si>
  <si>
    <t>港湾改良事業に要する経費</t>
  </si>
  <si>
    <t>国が直轄で行う尼崎西宮芦屋港等改修事業にかかる地方負担金</t>
  </si>
  <si>
    <t>空港整備費</t>
  </si>
  <si>
    <t>空港管理費</t>
  </si>
  <si>
    <t>関西国際空港株式会社出資及び貸付金</t>
  </si>
  <si>
    <t>神戸空港整備事業費補助金</t>
  </si>
  <si>
    <t>都市計画総務費</t>
  </si>
  <si>
    <t>公園費</t>
  </si>
  <si>
    <t>公共事業公園整備費</t>
  </si>
  <si>
    <t>県単独公園整備費</t>
  </si>
  <si>
    <t>県立都市公園の整備に要する経費</t>
  </si>
  <si>
    <t>国直轄公園事業負担金</t>
  </si>
  <si>
    <t>国営明石海峡公園国直轄事業にかかる地方負担金</t>
  </si>
  <si>
    <t>尼崎の森スポーツ健康増進施設費</t>
  </si>
  <si>
    <t>土地区画整理事業費</t>
  </si>
  <si>
    <t>都市再開発事業推進費</t>
  </si>
  <si>
    <t>市街地整備事業助成費</t>
  </si>
  <si>
    <t>土木費</t>
  </si>
  <si>
    <t>寄付金</t>
  </si>
  <si>
    <t>５０％カット</t>
  </si>
  <si>
    <t>３５％カット</t>
  </si>
  <si>
    <t>私立高等学校生徒授業料軽減補助</t>
  </si>
  <si>
    <t>行革対象
増額</t>
  </si>
  <si>
    <t>県民合意ない</t>
  </si>
  <si>
    <t>保険料軽減補助制度の創設</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</si>
</sst>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0;&quot;△ &quot;#,##0.000"/>
    <numFmt numFmtId="181" formatCode="#,##0.0;[Red]\-#,##0.0"/>
    <numFmt numFmtId="182" formatCode="#,##0.000;[Red]\-#,##0.000"/>
    <numFmt numFmtId="183" formatCode="#,##0.0000;[Red]\-#,##0.0000"/>
    <numFmt numFmtId="184" formatCode="#,##0.00000;[Red]\-#,##0.00000"/>
    <numFmt numFmtId="185" formatCode="#,##0.000000;[Red]\-#,##0.000000"/>
    <numFmt numFmtId="186" formatCode="#,##0.0000000;[Red]\-#,##0.0000000"/>
    <numFmt numFmtId="187" formatCode="#,##0.00000000;[Red]\-#,##0.00000000"/>
    <numFmt numFmtId="188" formatCode="#,##0.000000000;[Red]\-#,##0.000000000"/>
    <numFmt numFmtId="189" formatCode="#,##0.0000000000;[Red]\-#,##0.0000000000"/>
    <numFmt numFmtId="190" formatCode="#,##0.00000000000;[Red]\-#,##0.00000000000"/>
    <numFmt numFmtId="191" formatCode="#,##0.000000000000;[Red]\-#,##0.000000000000"/>
    <numFmt numFmtId="192" formatCode="#,##0.0000000000000;[Red]\-#,##0.0000000000000"/>
    <numFmt numFmtId="193" formatCode="#,##0.00000000000000;[Red]\-#,##0.00000000000000"/>
    <numFmt numFmtId="194" formatCode="#,##0.000000000000000;[Red]\-#,##0.000000000000000"/>
    <numFmt numFmtId="195" formatCode="#,##0.0000000000000000;[Red]\-#,##0.0000000000000000"/>
    <numFmt numFmtId="196" formatCode="#,##0.00000000000000000;[Red]\-#,##0.00000000000000000"/>
    <numFmt numFmtId="197" formatCode="#,##0.000000000000000000;[Red]\-#,##0.000000000000000000"/>
    <numFmt numFmtId="198" formatCode="#,##0.0000;&quot;△ &quot;#,##0.0000"/>
    <numFmt numFmtId="199" formatCode="#,##0.00000;&quot;△ &quot;#,##0.00000"/>
    <numFmt numFmtId="200" formatCode="#,##0.000000;&quot;△ &quot;#,##0.000000"/>
    <numFmt numFmtId="201" formatCode="#,##0.0000000;&quot;△ &quot;#,##0.0000000"/>
    <numFmt numFmtId="202" formatCode="#,##0.00000000;&quot;△ &quot;#,##0.00000000"/>
    <numFmt numFmtId="203" formatCode="#,##0.000000000;&quot;△ &quot;#,##0.000000000"/>
    <numFmt numFmtId="204" formatCode="#,##0.0000000000;&quot;△ &quot;#,##0.0000000000"/>
    <numFmt numFmtId="205" formatCode="#,##0.00000000000;&quot;△ &quot;#,##0.00000000000"/>
    <numFmt numFmtId="206" formatCode="#,##0.000000000000;&quot;△ &quot;#,##0.000000000000"/>
    <numFmt numFmtId="207" formatCode="#,##0.0000000000000;&quot;△ &quot;#,##0.0000000000000"/>
    <numFmt numFmtId="208" formatCode="#,##0.00000000000000;&quot;△ &quot;#,##0.00000000000000"/>
    <numFmt numFmtId="209" formatCode="#,##0.000000000000000;&quot;△ &quot;#,##0.000000000000000"/>
  </numFmts>
  <fonts count="49">
    <font>
      <sz val="11"/>
      <name val="ＭＳ Ｐゴシック"/>
      <family val="3"/>
    </font>
    <font>
      <sz val="6"/>
      <name val="ＭＳ Ｐゴシック"/>
      <family val="3"/>
    </font>
    <font>
      <sz val="10"/>
      <name val="ＭＳ Ｐゴシック"/>
      <family val="3"/>
    </font>
    <font>
      <sz val="14"/>
      <name val="ＭＳ Ｐゴシック"/>
      <family val="3"/>
    </font>
    <font>
      <sz val="20"/>
      <name val="ＭＳ Ｐゴシック"/>
      <family val="3"/>
    </font>
    <font>
      <sz val="16"/>
      <name val="ＭＳ Ｐゴシック"/>
      <family val="3"/>
    </font>
    <font>
      <sz val="12"/>
      <name val="ＭＳ Ｐゴシック"/>
      <family val="3"/>
    </font>
    <font>
      <sz val="8"/>
      <name val="ＭＳ Ｐゴシック"/>
      <family val="3"/>
    </font>
    <font>
      <sz val="10"/>
      <name val="ＭＳ ゴシック"/>
      <family val="3"/>
    </font>
    <font>
      <sz val="10"/>
      <color indexed="10"/>
      <name val="ＭＳ Ｐゴシック"/>
      <family val="3"/>
    </font>
    <font>
      <sz val="18"/>
      <name val="ＭＳ Ｐゴシック"/>
      <family val="3"/>
    </font>
    <font>
      <b/>
      <sz val="13"/>
      <name val="ＭＳ Ｐゴシック"/>
      <family val="3"/>
    </font>
    <font>
      <sz val="9"/>
      <name val="ＭＳ Ｐゴシック"/>
      <family val="3"/>
    </font>
    <font>
      <u val="single"/>
      <sz val="9.9"/>
      <color indexed="12"/>
      <name val="ＭＳ Ｐゴシック"/>
      <family val="3"/>
    </font>
    <font>
      <u val="single"/>
      <sz val="9.9"/>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color indexed="63"/>
      </top>
      <bottom>
        <color indexed="63"/>
      </bottom>
    </border>
    <border>
      <left>
        <color indexed="63"/>
      </left>
      <right style="double"/>
      <top style="thin"/>
      <bottom style="thin"/>
    </border>
    <border>
      <left>
        <color indexed="63"/>
      </left>
      <right style="double"/>
      <top style="medium"/>
      <bottom style="medium"/>
    </border>
    <border>
      <left style="medium"/>
      <right style="double"/>
      <top>
        <color indexed="63"/>
      </top>
      <bottom>
        <color indexed="63"/>
      </bottom>
    </border>
    <border>
      <left style="medium"/>
      <right style="medium"/>
      <top>
        <color indexed="63"/>
      </top>
      <bottom style="thin"/>
    </border>
    <border>
      <left style="medium"/>
      <right style="double"/>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style="medium"/>
    </border>
    <border>
      <left style="thin"/>
      <right style="thin"/>
      <top style="thin"/>
      <bottom style="thin"/>
    </border>
    <border>
      <left style="hair"/>
      <right style="double"/>
      <top style="thin"/>
      <bottom style="thin"/>
    </border>
    <border>
      <left>
        <color indexed="63"/>
      </left>
      <right style="medium"/>
      <top>
        <color indexed="63"/>
      </top>
      <bottom style="thin"/>
    </border>
    <border>
      <left style="hair"/>
      <right style="double"/>
      <top style="thin"/>
      <bottom>
        <color indexed="63"/>
      </bottom>
    </border>
    <border>
      <left style="hair"/>
      <right style="double"/>
      <top style="medium"/>
      <bottom style="medium"/>
    </border>
    <border>
      <left style="hair"/>
      <right style="double"/>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color indexed="63"/>
      </bottom>
    </border>
    <border>
      <left style="medium"/>
      <right style="medium"/>
      <top style="medium"/>
      <bottom>
        <color indexed="63"/>
      </bottom>
    </border>
    <border>
      <left style="thin"/>
      <right style="thin"/>
      <top style="thin"/>
      <bottom style="medium"/>
    </border>
    <border>
      <left style="hair"/>
      <right style="double"/>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medium"/>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style="medium"/>
      <right style="thin"/>
      <top style="medium"/>
      <bottom style="medium"/>
    </border>
    <border>
      <left style="hair"/>
      <right>
        <color indexed="63"/>
      </right>
      <top style="medium"/>
      <bottom style="medium"/>
    </border>
    <border>
      <left style="thin"/>
      <right style="medium"/>
      <top style="medium"/>
      <bottom>
        <color indexed="63"/>
      </bottom>
    </border>
    <border>
      <left style="medium"/>
      <right style="thin"/>
      <top style="thin"/>
      <bottom>
        <color indexed="63"/>
      </bottom>
    </border>
    <border>
      <left>
        <color indexed="63"/>
      </left>
      <right style="hair"/>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color indexed="63"/>
      </left>
      <right style="medium"/>
      <top>
        <color indexed="63"/>
      </top>
      <bottom style="medium"/>
    </border>
    <border>
      <left style="medium"/>
      <right style="medium"/>
      <top style="medium"/>
      <bottom style="thin"/>
    </border>
    <border>
      <left>
        <color indexed="63"/>
      </left>
      <right style="hair"/>
      <top style="thin"/>
      <bottom style="thin"/>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medium"/>
      <bottom style="thin"/>
    </border>
    <border>
      <left style="thin"/>
      <right>
        <color indexed="63"/>
      </right>
      <top>
        <color indexed="63"/>
      </top>
      <bottom style="thin"/>
    </border>
    <border>
      <left style="thin"/>
      <right style="medium"/>
      <top style="medium"/>
      <bottom style="thin"/>
    </border>
    <border>
      <left style="hair"/>
      <right style="double"/>
      <top style="medium"/>
      <bottom>
        <color indexed="63"/>
      </bottom>
    </border>
    <border>
      <left>
        <color indexed="63"/>
      </left>
      <right style="hair"/>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style="medium"/>
    </border>
    <border>
      <left style="hair"/>
      <right style="double"/>
      <top>
        <color indexed="63"/>
      </top>
      <bottom style="medium"/>
    </border>
    <border>
      <left style="hair"/>
      <right style="double"/>
      <top style="medium"/>
      <bottom style="thin"/>
    </border>
    <border>
      <left style="thin"/>
      <right style="thin"/>
      <top>
        <color indexed="63"/>
      </top>
      <bottom style="medium"/>
    </border>
    <border>
      <left style="thin"/>
      <right style="double"/>
      <top style="medium"/>
      <bottom style="medium"/>
    </border>
    <border>
      <left style="medium"/>
      <right style="thin"/>
      <top>
        <color indexed="63"/>
      </top>
      <bottom style="thin"/>
    </border>
    <border>
      <left style="thin"/>
      <right style="double"/>
      <top>
        <color indexed="63"/>
      </top>
      <bottom style="thin"/>
    </border>
    <border>
      <left style="thin"/>
      <right style="double"/>
      <top style="thin"/>
      <bottom>
        <color indexed="63"/>
      </bottom>
    </border>
    <border>
      <left style="double"/>
      <right style="thin"/>
      <top style="thin"/>
      <bottom style="medium"/>
    </border>
    <border>
      <left style="thin"/>
      <right style="double"/>
      <top style="thin"/>
      <bottom style="medium"/>
    </border>
    <border>
      <left>
        <color indexed="63"/>
      </left>
      <right style="thin"/>
      <top>
        <color indexed="63"/>
      </top>
      <bottom style="medium"/>
    </border>
    <border>
      <left style="thin"/>
      <right style="double"/>
      <top style="medium"/>
      <bottom>
        <color indexed="63"/>
      </bottom>
    </border>
    <border>
      <left>
        <color indexed="63"/>
      </left>
      <right style="thin"/>
      <top style="medium"/>
      <bottom>
        <color indexed="63"/>
      </bottom>
    </border>
    <border>
      <left style="thin"/>
      <right style="hair"/>
      <top style="thin"/>
      <bottom style="medium"/>
    </border>
    <border>
      <left style="hair"/>
      <right style="thin"/>
      <top style="thin"/>
      <bottom style="medium"/>
    </border>
    <border>
      <left style="thin"/>
      <right style="medium"/>
      <top>
        <color indexed="63"/>
      </top>
      <bottom style="medium"/>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medium"/>
    </border>
    <border>
      <left style="hair"/>
      <right style="thin"/>
      <top>
        <color indexed="63"/>
      </top>
      <bottom style="medium"/>
    </border>
    <border>
      <left>
        <color indexed="63"/>
      </left>
      <right>
        <color indexed="63"/>
      </right>
      <top style="medium"/>
      <bottom>
        <color indexed="63"/>
      </bottom>
    </border>
    <border>
      <left style="double"/>
      <right style="hair"/>
      <top style="thin"/>
      <bottom style="thin"/>
    </border>
    <border>
      <left style="thin"/>
      <right>
        <color indexed="63"/>
      </right>
      <top style="medium"/>
      <bottom style="thin"/>
    </border>
    <border>
      <left style="hair"/>
      <right>
        <color indexed="63"/>
      </right>
      <top>
        <color indexed="63"/>
      </top>
      <bottom style="medium"/>
    </border>
    <border>
      <left style="hair"/>
      <right style="hair"/>
      <top style="medium"/>
      <bottom style="medium"/>
    </border>
    <border>
      <left style="medium"/>
      <right style="hair"/>
      <top style="medium"/>
      <bottom style="medium"/>
    </border>
    <border>
      <left style="double"/>
      <right>
        <color indexed="63"/>
      </right>
      <top style="medium"/>
      <bottom style="thin"/>
    </border>
    <border>
      <left style="double"/>
      <right style="thin"/>
      <top style="medium"/>
      <bottom style="thin"/>
    </border>
    <border>
      <left style="medium"/>
      <right style="hair"/>
      <top style="medium"/>
      <bottom>
        <color indexed="63"/>
      </bottom>
    </border>
    <border>
      <left style="hair"/>
      <right style="hair"/>
      <top style="medium"/>
      <bottom>
        <color indexed="63"/>
      </bottom>
    </border>
    <border>
      <left style="medium"/>
      <right style="hair"/>
      <top>
        <color indexed="63"/>
      </top>
      <bottom style="medium"/>
    </border>
    <border>
      <left style="hair"/>
      <right style="hair"/>
      <top style="thin"/>
      <bottom style="medium"/>
    </border>
    <border>
      <left style="hair"/>
      <right style="hair"/>
      <top>
        <color indexed="63"/>
      </top>
      <bottom style="medium"/>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thin"/>
    </border>
    <border>
      <left style="hair"/>
      <right style="hair"/>
      <top>
        <color indexed="63"/>
      </top>
      <bottom style="thin"/>
    </border>
    <border>
      <left style="medium"/>
      <right style="hair"/>
      <top style="thin"/>
      <bottom style="thin"/>
    </border>
    <border>
      <left style="hair"/>
      <right style="hair"/>
      <top style="thin"/>
      <bottom style="thin"/>
    </border>
    <border>
      <left style="medium"/>
      <right style="hair"/>
      <top style="medium"/>
      <bottom style="thin"/>
    </border>
    <border>
      <left style="hair"/>
      <right style="hair"/>
      <top style="medium"/>
      <bottom style="thin"/>
    </border>
    <border>
      <left style="medium"/>
      <right style="hair"/>
      <top style="thin"/>
      <bottom>
        <color indexed="63"/>
      </bottom>
    </border>
    <border>
      <left style="hair"/>
      <right style="hair"/>
      <top style="thin"/>
      <bottom>
        <color indexed="63"/>
      </bottom>
    </border>
    <border>
      <left style="double"/>
      <right style="thin"/>
      <top style="medium"/>
      <bottom style="medium"/>
    </border>
    <border>
      <left style="medium"/>
      <right style="double"/>
      <top style="medium"/>
      <bottom style="medium"/>
    </border>
    <border>
      <left style="hair"/>
      <right>
        <color indexed="63"/>
      </right>
      <top style="thin"/>
      <bottom style="medium"/>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style="thin"/>
    </border>
    <border>
      <left style="hair"/>
      <right>
        <color indexed="63"/>
      </right>
      <top style="medium"/>
      <bottom style="thin"/>
    </border>
    <border>
      <left style="hair"/>
      <right>
        <color indexed="63"/>
      </right>
      <top style="thin"/>
      <bottom>
        <color indexed="63"/>
      </bottom>
    </border>
    <border>
      <left style="double"/>
      <right style="double"/>
      <top style="medium"/>
      <bottom>
        <color indexed="63"/>
      </bottom>
    </border>
    <border>
      <left style="double"/>
      <right style="double"/>
      <top>
        <color indexed="63"/>
      </top>
      <bottom style="medium"/>
    </border>
    <border>
      <left style="double"/>
      <right style="double"/>
      <top>
        <color indexed="63"/>
      </top>
      <bottom style="thin"/>
    </border>
    <border>
      <left style="double"/>
      <right style="double"/>
      <top style="medium"/>
      <bottom style="medium"/>
    </border>
    <border>
      <left style="double"/>
      <right style="double"/>
      <top>
        <color indexed="63"/>
      </top>
      <bottom>
        <color indexed="63"/>
      </bottom>
    </border>
    <border>
      <left style="double"/>
      <right style="double"/>
      <top style="thin"/>
      <bottom style="thin"/>
    </border>
    <border>
      <left style="double"/>
      <right style="double"/>
      <top style="medium"/>
      <bottom style="thin"/>
    </border>
    <border>
      <left style="double"/>
      <right style="double"/>
      <top style="thin"/>
      <bottom>
        <color indexed="63"/>
      </bottom>
    </border>
    <border>
      <left style="medium"/>
      <right style="thin"/>
      <top style="medium"/>
      <bottom style="thin"/>
    </border>
    <border>
      <left style="hair"/>
      <right style="medium"/>
      <top style="medium"/>
      <bottom style="thin"/>
    </border>
    <border>
      <left style="double"/>
      <right>
        <color indexed="63"/>
      </right>
      <top style="thin"/>
      <bottom>
        <color indexed="63"/>
      </bottom>
    </border>
    <border>
      <left style="hair"/>
      <right style="medium"/>
      <top style="thin"/>
      <bottom>
        <color indexed="63"/>
      </bottom>
    </border>
    <border>
      <left style="thin"/>
      <right>
        <color indexed="63"/>
      </right>
      <top style="medium"/>
      <bottom style="medium"/>
    </border>
    <border>
      <left style="double"/>
      <right>
        <color indexed="63"/>
      </right>
      <top style="medium"/>
      <bottom style="medium"/>
    </border>
    <border>
      <left style="hair"/>
      <right style="medium"/>
      <top style="medium"/>
      <bottom style="medium"/>
    </border>
    <border>
      <left style="double"/>
      <right style="thin"/>
      <top style="thin"/>
      <bottom>
        <color indexed="63"/>
      </bottom>
    </border>
    <border>
      <left style="medium"/>
      <right style="thin"/>
      <top style="thin"/>
      <bottom style="thin"/>
    </border>
    <border>
      <left style="thin"/>
      <right>
        <color indexed="63"/>
      </right>
      <top style="thin"/>
      <bottom style="thin"/>
    </border>
    <border>
      <left style="double"/>
      <right>
        <color indexed="63"/>
      </right>
      <top style="thin"/>
      <bottom style="thin"/>
    </border>
    <border>
      <left style="hair"/>
      <right style="medium"/>
      <top style="thin"/>
      <bottom style="thin"/>
    </border>
    <border>
      <left style="double"/>
      <right style="thin"/>
      <top style="thin"/>
      <bottom style="thin"/>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double"/>
      <top style="medium"/>
      <bottom>
        <color indexed="63"/>
      </bottom>
    </border>
    <border>
      <left style="medium"/>
      <right style="double"/>
      <top>
        <color indexed="63"/>
      </top>
      <bottom style="medium"/>
    </border>
    <border>
      <left>
        <color indexed="63"/>
      </left>
      <right style="double"/>
      <top style="medium"/>
      <bottom>
        <color indexed="63"/>
      </bottom>
    </border>
    <border>
      <left>
        <color indexed="63"/>
      </left>
      <right style="double"/>
      <top>
        <color indexed="63"/>
      </top>
      <bottom style="medium"/>
    </border>
    <border>
      <left style="double"/>
      <right style="hair"/>
      <top style="medium"/>
      <bottom>
        <color indexed="63"/>
      </bottom>
    </border>
    <border>
      <left style="double"/>
      <right style="hair"/>
      <top>
        <color indexed="63"/>
      </top>
      <bottom style="medium"/>
    </border>
    <border>
      <left style="hair"/>
      <right style="medium"/>
      <top style="medium"/>
      <bottom>
        <color indexed="63"/>
      </bottom>
    </border>
    <border>
      <left style="hair"/>
      <right style="medium"/>
      <top>
        <color indexed="63"/>
      </top>
      <bottom style="medium"/>
    </border>
    <border>
      <left style="thin"/>
      <right style="double"/>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4" fillId="0" borderId="0" applyNumberFormat="0" applyFill="0" applyBorder="0" applyAlignment="0" applyProtection="0"/>
    <xf numFmtId="0" fontId="48" fillId="32" borderId="0" applyNumberFormat="0" applyBorder="0" applyAlignment="0" applyProtection="0"/>
  </cellStyleXfs>
  <cellXfs count="479">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top"/>
    </xf>
    <xf numFmtId="0" fontId="0" fillId="33" borderId="0" xfId="0" applyFill="1" applyAlignment="1">
      <alignment vertical="center"/>
    </xf>
    <xf numFmtId="38" fontId="0" fillId="33" borderId="0" xfId="49" applyFill="1" applyAlignment="1">
      <alignment/>
    </xf>
    <xf numFmtId="0" fontId="6" fillId="33" borderId="0" xfId="0" applyFont="1" applyFill="1" applyAlignment="1">
      <alignment wrapText="1"/>
    </xf>
    <xf numFmtId="0" fontId="0" fillId="33" borderId="0" xfId="0" applyFill="1" applyAlignment="1">
      <alignment wrapText="1"/>
    </xf>
    <xf numFmtId="176" fontId="5" fillId="33" borderId="0" xfId="0" applyNumberFormat="1" applyFont="1" applyFill="1" applyAlignment="1">
      <alignment vertical="center"/>
    </xf>
    <xf numFmtId="0" fontId="3" fillId="33" borderId="0" xfId="0" applyFont="1" applyFill="1" applyAlignment="1">
      <alignment vertical="center"/>
    </xf>
    <xf numFmtId="38" fontId="3" fillId="33" borderId="0" xfId="49" applyFont="1" applyFill="1" applyAlignment="1">
      <alignment/>
    </xf>
    <xf numFmtId="176" fontId="2" fillId="33" borderId="10" xfId="0" applyNumberFormat="1" applyFont="1" applyFill="1" applyBorder="1" applyAlignment="1">
      <alignment horizontal="right"/>
    </xf>
    <xf numFmtId="176" fontId="2" fillId="33" borderId="11" xfId="49" applyNumberFormat="1" applyFont="1" applyFill="1" applyBorder="1" applyAlignment="1">
      <alignment horizontal="right"/>
    </xf>
    <xf numFmtId="176" fontId="2" fillId="33" borderId="12" xfId="49" applyNumberFormat="1" applyFont="1" applyFill="1" applyBorder="1" applyAlignment="1">
      <alignment horizontal="right" wrapText="1"/>
    </xf>
    <xf numFmtId="0" fontId="2" fillId="33" borderId="13" xfId="0" applyFont="1" applyFill="1" applyBorder="1" applyAlignment="1">
      <alignment horizontal="center" vertical="center" wrapText="1"/>
    </xf>
    <xf numFmtId="0" fontId="8" fillId="33" borderId="14" xfId="0" applyFont="1" applyFill="1" applyBorder="1" applyAlignment="1">
      <alignment horizontal="distributed" vertical="center" wrapText="1"/>
    </xf>
    <xf numFmtId="0" fontId="2" fillId="33" borderId="15" xfId="0" applyFont="1" applyFill="1" applyBorder="1" applyAlignment="1">
      <alignment vertical="center" wrapText="1"/>
    </xf>
    <xf numFmtId="0" fontId="8" fillId="33" borderId="16" xfId="0" applyFont="1" applyFill="1" applyBorder="1" applyAlignment="1">
      <alignment horizontal="distributed" vertical="center" wrapText="1"/>
    </xf>
    <xf numFmtId="0" fontId="8" fillId="33" borderId="17" xfId="0" applyFont="1" applyFill="1" applyBorder="1" applyAlignment="1">
      <alignment horizontal="distributed" vertical="center" wrapText="1"/>
    </xf>
    <xf numFmtId="0" fontId="8" fillId="33" borderId="18" xfId="0" applyFont="1" applyFill="1" applyBorder="1" applyAlignment="1">
      <alignment horizontal="distributed" vertical="center" wrapText="1"/>
    </xf>
    <xf numFmtId="0" fontId="2" fillId="33" borderId="19" xfId="0" applyFont="1" applyFill="1" applyBorder="1" applyAlignment="1">
      <alignment horizontal="left" vertical="center" wrapText="1"/>
    </xf>
    <xf numFmtId="0" fontId="2" fillId="33" borderId="20" xfId="0" applyFont="1" applyFill="1" applyBorder="1" applyAlignment="1">
      <alignment vertical="center" wrapText="1"/>
    </xf>
    <xf numFmtId="0" fontId="2" fillId="33" borderId="21" xfId="0" applyFont="1" applyFill="1" applyBorder="1" applyAlignment="1">
      <alignment wrapText="1"/>
    </xf>
    <xf numFmtId="0" fontId="6" fillId="33" borderId="22" xfId="0" applyFont="1" applyFill="1" applyBorder="1" applyAlignment="1">
      <alignment horizontal="center" vertical="center" wrapText="1"/>
    </xf>
    <xf numFmtId="176" fontId="0" fillId="33" borderId="0" xfId="0" applyNumberFormat="1" applyFont="1" applyFill="1" applyAlignment="1" quotePrefix="1">
      <alignment vertical="center"/>
    </xf>
    <xf numFmtId="0" fontId="0" fillId="0" borderId="0" xfId="0" applyBorder="1" applyAlignment="1">
      <alignment vertical="center"/>
    </xf>
    <xf numFmtId="0" fontId="0" fillId="0" borderId="0" xfId="0" applyFill="1" applyBorder="1" applyAlignment="1">
      <alignment vertical="center"/>
    </xf>
    <xf numFmtId="176" fontId="2" fillId="0" borderId="23" xfId="49" applyNumberFormat="1" applyFont="1" applyFill="1" applyBorder="1" applyAlignment="1">
      <alignment/>
    </xf>
    <xf numFmtId="176" fontId="2" fillId="0" borderId="24" xfId="49" applyNumberFormat="1" applyFont="1" applyFill="1" applyBorder="1" applyAlignment="1">
      <alignment/>
    </xf>
    <xf numFmtId="176" fontId="7" fillId="0" borderId="0" xfId="0" applyNumberFormat="1" applyFont="1" applyFill="1" applyBorder="1" applyAlignment="1">
      <alignment horizontal="center" vertical="center" wrapText="1"/>
    </xf>
    <xf numFmtId="0" fontId="4" fillId="0" borderId="0" xfId="0" applyFont="1" applyFill="1" applyAlignment="1">
      <alignment horizontal="center"/>
    </xf>
    <xf numFmtId="176" fontId="2" fillId="0" borderId="25" xfId="49" applyNumberFormat="1" applyFont="1" applyFill="1" applyBorder="1" applyAlignment="1">
      <alignment/>
    </xf>
    <xf numFmtId="176" fontId="2" fillId="0" borderId="26" xfId="49" applyNumberFormat="1" applyFont="1" applyFill="1" applyBorder="1" applyAlignment="1">
      <alignment horizontal="right" wrapText="1"/>
    </xf>
    <xf numFmtId="176" fontId="2" fillId="0" borderId="27" xfId="49" applyNumberFormat="1" applyFont="1" applyFill="1" applyBorder="1" applyAlignment="1">
      <alignment/>
    </xf>
    <xf numFmtId="176" fontId="2" fillId="0" borderId="28" xfId="49" applyNumberFormat="1" applyFont="1" applyFill="1" applyBorder="1" applyAlignment="1">
      <alignment/>
    </xf>
    <xf numFmtId="176" fontId="2" fillId="0" borderId="29" xfId="49" applyNumberFormat="1" applyFont="1" applyFill="1" applyBorder="1" applyAlignment="1">
      <alignment/>
    </xf>
    <xf numFmtId="176" fontId="2" fillId="0" borderId="30" xfId="49" applyNumberFormat="1" applyFont="1" applyFill="1" applyBorder="1" applyAlignment="1">
      <alignment/>
    </xf>
    <xf numFmtId="0" fontId="7" fillId="0" borderId="31" xfId="0" applyFont="1" applyFill="1" applyBorder="1" applyAlignment="1">
      <alignment vertical="center" wrapText="1"/>
    </xf>
    <xf numFmtId="0" fontId="7" fillId="0" borderId="16" xfId="0" applyFont="1" applyFill="1" applyBorder="1" applyAlignment="1">
      <alignment vertical="center" wrapText="1"/>
    </xf>
    <xf numFmtId="176" fontId="2" fillId="0" borderId="32" xfId="49" applyNumberFormat="1" applyFont="1" applyFill="1" applyBorder="1" applyAlignment="1">
      <alignment/>
    </xf>
    <xf numFmtId="176" fontId="2" fillId="0" borderId="33" xfId="49" applyNumberFormat="1" applyFont="1" applyFill="1" applyBorder="1" applyAlignment="1">
      <alignment/>
    </xf>
    <xf numFmtId="176" fontId="2" fillId="0" borderId="34" xfId="49" applyNumberFormat="1" applyFont="1" applyFill="1" applyBorder="1" applyAlignment="1">
      <alignment/>
    </xf>
    <xf numFmtId="176" fontId="2" fillId="0" borderId="35" xfId="49" applyNumberFormat="1" applyFont="1" applyFill="1" applyBorder="1" applyAlignment="1">
      <alignment/>
    </xf>
    <xf numFmtId="176" fontId="2" fillId="0" borderId="19" xfId="49" applyNumberFormat="1" applyFont="1" applyFill="1" applyBorder="1" applyAlignment="1">
      <alignment/>
    </xf>
    <xf numFmtId="176" fontId="2" fillId="0" borderId="36" xfId="49" applyNumberFormat="1" applyFont="1" applyFill="1" applyBorder="1" applyAlignment="1">
      <alignment/>
    </xf>
    <xf numFmtId="176" fontId="2" fillId="0" borderId="22" xfId="49" applyNumberFormat="1" applyFont="1" applyFill="1" applyBorder="1" applyAlignment="1">
      <alignment/>
    </xf>
    <xf numFmtId="176" fontId="2" fillId="0" borderId="20" xfId="49" applyNumberFormat="1" applyFont="1" applyFill="1" applyBorder="1" applyAlignment="1">
      <alignment/>
    </xf>
    <xf numFmtId="0" fontId="7" fillId="0" borderId="14" xfId="0" applyFont="1" applyFill="1" applyBorder="1" applyAlignment="1">
      <alignment vertical="center" wrapText="1"/>
    </xf>
    <xf numFmtId="0" fontId="7" fillId="0" borderId="17" xfId="0" applyFont="1" applyFill="1" applyBorder="1" applyAlignment="1">
      <alignment vertical="center" wrapText="1"/>
    </xf>
    <xf numFmtId="176" fontId="2" fillId="0" borderId="37" xfId="49" applyNumberFormat="1" applyFont="1" applyFill="1" applyBorder="1" applyAlignment="1">
      <alignment/>
    </xf>
    <xf numFmtId="176" fontId="2" fillId="0" borderId="38" xfId="49" applyNumberFormat="1" applyFont="1" applyFill="1" applyBorder="1" applyAlignment="1">
      <alignment/>
    </xf>
    <xf numFmtId="176" fontId="2" fillId="0" borderId="39" xfId="49" applyNumberFormat="1" applyFont="1" applyFill="1" applyBorder="1" applyAlignment="1">
      <alignment/>
    </xf>
    <xf numFmtId="0" fontId="7" fillId="0" borderId="40" xfId="0" applyFont="1" applyFill="1" applyBorder="1" applyAlignment="1">
      <alignment vertical="center" wrapText="1"/>
    </xf>
    <xf numFmtId="0" fontId="7" fillId="0" borderId="41" xfId="0" applyFont="1" applyFill="1" applyBorder="1" applyAlignment="1">
      <alignment vertical="center" wrapText="1"/>
    </xf>
    <xf numFmtId="176" fontId="2" fillId="0" borderId="26" xfId="49" applyNumberFormat="1" applyFont="1" applyFill="1" applyBorder="1" applyAlignment="1">
      <alignment/>
    </xf>
    <xf numFmtId="176" fontId="2" fillId="0" borderId="42" xfId="49" applyNumberFormat="1" applyFont="1" applyFill="1" applyBorder="1" applyAlignment="1">
      <alignment/>
    </xf>
    <xf numFmtId="176" fontId="2" fillId="0" borderId="43" xfId="49" applyNumberFormat="1" applyFont="1" applyFill="1" applyBorder="1" applyAlignment="1">
      <alignment/>
    </xf>
    <xf numFmtId="176" fontId="2" fillId="0" borderId="0" xfId="49" applyNumberFormat="1" applyFont="1" applyFill="1" applyBorder="1" applyAlignment="1">
      <alignment/>
    </xf>
    <xf numFmtId="0" fontId="7" fillId="0" borderId="44" xfId="0" applyFont="1" applyFill="1" applyBorder="1" applyAlignment="1">
      <alignment vertical="center" wrapText="1"/>
    </xf>
    <xf numFmtId="176" fontId="2" fillId="0" borderId="45" xfId="49" applyNumberFormat="1" applyFont="1" applyFill="1" applyBorder="1" applyAlignment="1">
      <alignment/>
    </xf>
    <xf numFmtId="0" fontId="7" fillId="0" borderId="0" xfId="0" applyFont="1" applyFill="1" applyAlignment="1">
      <alignment wrapText="1"/>
    </xf>
    <xf numFmtId="0" fontId="0" fillId="0" borderId="0" xfId="0" applyFill="1" applyAlignment="1">
      <alignment vertical="center"/>
    </xf>
    <xf numFmtId="176" fontId="2" fillId="0" borderId="46" xfId="49" applyNumberFormat="1" applyFont="1" applyFill="1" applyBorder="1" applyAlignment="1">
      <alignment/>
    </xf>
    <xf numFmtId="176" fontId="2" fillId="0" borderId="47" xfId="49" applyNumberFormat="1" applyFont="1" applyFill="1" applyBorder="1" applyAlignment="1">
      <alignment/>
    </xf>
    <xf numFmtId="0" fontId="7" fillId="0" borderId="47"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horizontal="center" wrapText="1"/>
    </xf>
    <xf numFmtId="0" fontId="4" fillId="0" borderId="0" xfId="0" applyFont="1" applyFill="1" applyAlignment="1">
      <alignment horizontal="left" vertical="top"/>
    </xf>
    <xf numFmtId="0" fontId="0" fillId="0" borderId="0" xfId="0" applyFill="1" applyAlignment="1">
      <alignment wrapText="1"/>
    </xf>
    <xf numFmtId="0" fontId="3" fillId="0" borderId="22" xfId="0" applyFont="1" applyFill="1" applyBorder="1" applyAlignment="1">
      <alignment horizontal="center"/>
    </xf>
    <xf numFmtId="0" fontId="3" fillId="0" borderId="0" xfId="0" applyFont="1" applyFill="1" applyAlignment="1">
      <alignment vertical="center"/>
    </xf>
    <xf numFmtId="176" fontId="0" fillId="0" borderId="0" xfId="0" applyNumberFormat="1" applyFill="1" applyAlignment="1">
      <alignment vertical="center"/>
    </xf>
    <xf numFmtId="0" fontId="2" fillId="0" borderId="0" xfId="0" applyFont="1" applyFill="1" applyAlignment="1">
      <alignment horizontal="right" wrapText="1"/>
    </xf>
    <xf numFmtId="176" fontId="2" fillId="0" borderId="0" xfId="0" applyNumberFormat="1" applyFont="1" applyFill="1" applyAlignment="1" quotePrefix="1">
      <alignment vertical="center"/>
    </xf>
    <xf numFmtId="176" fontId="0" fillId="0" borderId="0" xfId="0" applyNumberFormat="1" applyFill="1" applyAlignment="1">
      <alignment horizontal="right"/>
    </xf>
    <xf numFmtId="22" fontId="0" fillId="0" borderId="39" xfId="0" applyNumberFormat="1" applyFill="1" applyBorder="1" applyAlignment="1" quotePrefix="1">
      <alignment/>
    </xf>
    <xf numFmtId="22" fontId="0" fillId="0" borderId="0" xfId="0" applyNumberFormat="1" applyFill="1" applyBorder="1" applyAlignment="1" quotePrefix="1">
      <alignmen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49" xfId="0" applyFont="1" applyFill="1" applyBorder="1" applyAlignment="1">
      <alignment horizontal="center" vertical="center"/>
    </xf>
    <xf numFmtId="49" fontId="7" fillId="0" borderId="31" xfId="0" applyNumberFormat="1" applyFont="1" applyFill="1" applyBorder="1" applyAlignment="1">
      <alignment vertical="center" wrapText="1"/>
    </xf>
    <xf numFmtId="49" fontId="7" fillId="0" borderId="44" xfId="0" applyNumberFormat="1" applyFont="1" applyFill="1" applyBorder="1" applyAlignment="1">
      <alignment vertical="center" wrapText="1"/>
    </xf>
    <xf numFmtId="0" fontId="7" fillId="0" borderId="48" xfId="0" applyFont="1" applyFill="1" applyBorder="1" applyAlignment="1">
      <alignment vertical="center" textRotation="255"/>
    </xf>
    <xf numFmtId="0" fontId="7" fillId="0" borderId="50" xfId="0" applyFont="1" applyFill="1" applyBorder="1" applyAlignment="1">
      <alignment vertical="center" textRotation="255"/>
    </xf>
    <xf numFmtId="0" fontId="7" fillId="0" borderId="46"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xf>
    <xf numFmtId="0" fontId="7" fillId="0" borderId="45" xfId="0" applyFont="1" applyFill="1" applyBorder="1" applyAlignment="1">
      <alignment vertical="center" wrapText="1"/>
    </xf>
    <xf numFmtId="176" fontId="2" fillId="0" borderId="56" xfId="49" applyNumberFormat="1" applyFont="1" applyFill="1" applyBorder="1" applyAlignment="1">
      <alignment/>
    </xf>
    <xf numFmtId="0" fontId="7" fillId="0" borderId="57" xfId="0" applyFont="1" applyFill="1" applyBorder="1" applyAlignment="1">
      <alignment vertical="center" wrapText="1"/>
    </xf>
    <xf numFmtId="0" fontId="7" fillId="0" borderId="50" xfId="0" applyFont="1" applyFill="1" applyBorder="1" applyAlignment="1">
      <alignment vertical="center"/>
    </xf>
    <xf numFmtId="0" fontId="7" fillId="0" borderId="48" xfId="0" applyFont="1" applyFill="1" applyBorder="1" applyAlignment="1">
      <alignment vertical="center"/>
    </xf>
    <xf numFmtId="0" fontId="7" fillId="0" borderId="58" xfId="0" applyFont="1" applyFill="1" applyBorder="1" applyAlignment="1">
      <alignment vertical="center" textRotation="255"/>
    </xf>
    <xf numFmtId="176" fontId="2" fillId="0" borderId="59" xfId="49" applyNumberFormat="1" applyFont="1" applyFill="1" applyBorder="1" applyAlignment="1">
      <alignment wrapText="1"/>
    </xf>
    <xf numFmtId="176" fontId="2" fillId="0" borderId="43" xfId="49" applyNumberFormat="1" applyFont="1" applyFill="1" applyBorder="1" applyAlignment="1">
      <alignment wrapText="1"/>
    </xf>
    <xf numFmtId="176" fontId="2" fillId="0" borderId="45" xfId="49" applyNumberFormat="1" applyFont="1" applyFill="1" applyBorder="1" applyAlignment="1">
      <alignment wrapText="1"/>
    </xf>
    <xf numFmtId="0" fontId="7" fillId="0" borderId="55" xfId="0" applyFont="1" applyFill="1" applyBorder="1" applyAlignment="1">
      <alignment vertical="center" textRotation="255"/>
    </xf>
    <xf numFmtId="0" fontId="7" fillId="0" borderId="0" xfId="0" applyFont="1" applyFill="1" applyAlignment="1">
      <alignment vertical="center"/>
    </xf>
    <xf numFmtId="176" fontId="2" fillId="0" borderId="43" xfId="49" applyNumberFormat="1" applyFont="1" applyFill="1" applyBorder="1" applyAlignment="1">
      <alignment horizontal="right" wrapText="1"/>
    </xf>
    <xf numFmtId="176" fontId="2" fillId="0" borderId="45" xfId="49" applyNumberFormat="1" applyFont="1" applyFill="1" applyBorder="1" applyAlignment="1">
      <alignment horizontal="right" wrapText="1"/>
    </xf>
    <xf numFmtId="176" fontId="2" fillId="0" borderId="0" xfId="49" applyNumberFormat="1" applyFont="1" applyFill="1" applyBorder="1" applyAlignment="1">
      <alignment horizontal="right" wrapText="1"/>
    </xf>
    <xf numFmtId="176" fontId="2" fillId="0" borderId="39" xfId="49" applyNumberFormat="1" applyFont="1" applyFill="1" applyBorder="1" applyAlignment="1">
      <alignment horizontal="right" wrapText="1"/>
    </xf>
    <xf numFmtId="176" fontId="0" fillId="0" borderId="0" xfId="0" applyNumberFormat="1" applyFill="1" applyBorder="1" applyAlignment="1">
      <alignment vertical="center"/>
    </xf>
    <xf numFmtId="38" fontId="0" fillId="0" borderId="0" xfId="49" applyFont="1" applyFill="1" applyBorder="1" applyAlignment="1">
      <alignment vertical="center"/>
    </xf>
    <xf numFmtId="38" fontId="0" fillId="0" borderId="0" xfId="0" applyNumberFormat="1" applyFill="1" applyBorder="1" applyAlignment="1">
      <alignment vertical="center"/>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47" xfId="49" applyNumberFormat="1" applyFont="1" applyFill="1" applyBorder="1" applyAlignment="1">
      <alignment wrapText="1"/>
    </xf>
    <xf numFmtId="0" fontId="7" fillId="0" borderId="63"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64" xfId="0" applyFont="1" applyFill="1" applyBorder="1" applyAlignment="1">
      <alignment horizontal="center" vertical="center"/>
    </xf>
    <xf numFmtId="49" fontId="7" fillId="0" borderId="65" xfId="0" applyNumberFormat="1" applyFont="1" applyFill="1" applyBorder="1" applyAlignment="1">
      <alignment vertical="center" wrapText="1"/>
    </xf>
    <xf numFmtId="0" fontId="2" fillId="0" borderId="0" xfId="0" applyFont="1" applyFill="1" applyAlignment="1">
      <alignment vertical="center"/>
    </xf>
    <xf numFmtId="176" fontId="2" fillId="0" borderId="0" xfId="0" applyNumberFormat="1" applyFont="1" applyFill="1" applyAlignment="1">
      <alignment vertical="center"/>
    </xf>
    <xf numFmtId="49" fontId="7" fillId="0" borderId="16" xfId="0" applyNumberFormat="1" applyFont="1" applyFill="1" applyBorder="1" applyAlignment="1">
      <alignment vertical="center" wrapText="1"/>
    </xf>
    <xf numFmtId="0" fontId="7" fillId="0" borderId="17" xfId="0" applyFont="1" applyFill="1" applyBorder="1" applyAlignment="1">
      <alignment horizontal="left" vertical="center" wrapText="1"/>
    </xf>
    <xf numFmtId="176" fontId="2" fillId="0" borderId="66" xfId="49" applyNumberFormat="1" applyFont="1" applyFill="1" applyBorder="1" applyAlignment="1">
      <alignment wrapText="1"/>
    </xf>
    <xf numFmtId="176" fontId="2" fillId="0" borderId="67" xfId="49" applyNumberFormat="1" applyFont="1" applyFill="1" applyBorder="1" applyAlignment="1">
      <alignment wrapText="1"/>
    </xf>
    <xf numFmtId="176" fontId="2" fillId="0" borderId="68" xfId="49" applyNumberFormat="1" applyFont="1" applyFill="1" applyBorder="1" applyAlignment="1">
      <alignment wrapText="1"/>
    </xf>
    <xf numFmtId="176" fontId="2" fillId="0" borderId="69" xfId="49" applyNumberFormat="1" applyFont="1" applyFill="1" applyBorder="1" applyAlignment="1">
      <alignment wrapText="1"/>
    </xf>
    <xf numFmtId="0" fontId="7" fillId="0" borderId="3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18" xfId="0" applyFont="1" applyFill="1" applyBorder="1" applyAlignment="1">
      <alignment vertical="center" wrapText="1"/>
    </xf>
    <xf numFmtId="176" fontId="2" fillId="0" borderId="70" xfId="49" applyNumberFormat="1" applyFont="1" applyFill="1" applyBorder="1" applyAlignment="1">
      <alignment/>
    </xf>
    <xf numFmtId="49" fontId="7" fillId="0" borderId="0" xfId="0" applyNumberFormat="1" applyFont="1" applyFill="1" applyAlignment="1">
      <alignment horizontal="center" vertical="center"/>
    </xf>
    <xf numFmtId="49" fontId="7" fillId="0" borderId="0" xfId="0" applyNumberFormat="1" applyFont="1" applyFill="1" applyAlignment="1">
      <alignment vertical="center" wrapText="1"/>
    </xf>
    <xf numFmtId="49" fontId="7" fillId="0" borderId="14"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41"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Border="1" applyAlignment="1">
      <alignment vertical="center" wrapText="1"/>
    </xf>
    <xf numFmtId="176" fontId="2" fillId="0" borderId="53" xfId="49" applyNumberFormat="1" applyFont="1" applyFill="1" applyBorder="1" applyAlignment="1">
      <alignment/>
    </xf>
    <xf numFmtId="176" fontId="2" fillId="0" borderId="51" xfId="49" applyNumberFormat="1" applyFont="1" applyFill="1" applyBorder="1" applyAlignment="1">
      <alignment/>
    </xf>
    <xf numFmtId="0" fontId="7" fillId="0" borderId="48" xfId="0" applyFont="1" applyFill="1" applyBorder="1" applyAlignment="1">
      <alignment horizontal="center" vertical="top" textRotation="255"/>
    </xf>
    <xf numFmtId="0" fontId="0" fillId="0" borderId="52" xfId="0" applyFill="1" applyBorder="1" applyAlignment="1">
      <alignment vertical="center"/>
    </xf>
    <xf numFmtId="0" fontId="7" fillId="0" borderId="40" xfId="0" applyFont="1" applyFill="1" applyBorder="1" applyAlignment="1">
      <alignment vertical="center"/>
    </xf>
    <xf numFmtId="49" fontId="7" fillId="0" borderId="60" xfId="0" applyNumberFormat="1" applyFont="1" applyFill="1" applyBorder="1" applyAlignment="1">
      <alignment wrapText="1"/>
    </xf>
    <xf numFmtId="176" fontId="2" fillId="0" borderId="52" xfId="49" applyNumberFormat="1" applyFont="1" applyFill="1" applyBorder="1" applyAlignment="1">
      <alignment/>
    </xf>
    <xf numFmtId="0" fontId="0" fillId="0" borderId="22" xfId="0" applyFill="1" applyBorder="1" applyAlignment="1">
      <alignment vertical="center"/>
    </xf>
    <xf numFmtId="0" fontId="7" fillId="0" borderId="71" xfId="0" applyFont="1" applyFill="1" applyBorder="1" applyAlignment="1">
      <alignment vertical="center" wrapText="1"/>
    </xf>
    <xf numFmtId="176" fontId="2" fillId="0" borderId="35" xfId="0" applyNumberFormat="1" applyFont="1" applyFill="1" applyBorder="1" applyAlignment="1">
      <alignment horizontal="right" wrapText="1"/>
    </xf>
    <xf numFmtId="176" fontId="2" fillId="0" borderId="57" xfId="0" applyNumberFormat="1" applyFont="1" applyFill="1" applyBorder="1" applyAlignment="1">
      <alignment horizontal="right" wrapText="1"/>
    </xf>
    <xf numFmtId="176" fontId="2" fillId="0" borderId="31" xfId="0" applyNumberFormat="1" applyFont="1" applyFill="1" applyBorder="1" applyAlignment="1">
      <alignment horizontal="center" vertical="center" wrapText="1"/>
    </xf>
    <xf numFmtId="176" fontId="2" fillId="0" borderId="31" xfId="0" applyNumberFormat="1" applyFont="1" applyFill="1" applyBorder="1" applyAlignment="1">
      <alignment horizontal="right" wrapText="1"/>
    </xf>
    <xf numFmtId="0" fontId="7" fillId="0" borderId="55" xfId="0" applyFont="1" applyFill="1" applyBorder="1" applyAlignment="1">
      <alignment horizontal="center" vertical="top" textRotation="255"/>
    </xf>
    <xf numFmtId="176" fontId="2" fillId="0" borderId="43" xfId="0" applyNumberFormat="1" applyFont="1" applyFill="1" applyBorder="1" applyAlignment="1">
      <alignment horizontal="right" wrapText="1"/>
    </xf>
    <xf numFmtId="176" fontId="2" fillId="0" borderId="21" xfId="0" applyNumberFormat="1" applyFont="1" applyFill="1" applyBorder="1" applyAlignment="1">
      <alignment horizontal="right" wrapText="1"/>
    </xf>
    <xf numFmtId="176" fontId="2" fillId="0" borderId="47" xfId="0" applyNumberFormat="1" applyFont="1" applyFill="1" applyBorder="1" applyAlignment="1">
      <alignment horizontal="center" vertical="center" wrapText="1"/>
    </xf>
    <xf numFmtId="176" fontId="2" fillId="0" borderId="72" xfId="49" applyNumberFormat="1" applyFont="1" applyFill="1" applyBorder="1" applyAlignment="1">
      <alignment/>
    </xf>
    <xf numFmtId="176" fontId="2" fillId="0" borderId="73" xfId="0" applyNumberFormat="1" applyFont="1" applyFill="1" applyBorder="1" applyAlignment="1">
      <alignment horizontal="right"/>
    </xf>
    <xf numFmtId="176" fontId="2" fillId="0" borderId="26" xfId="0" applyNumberFormat="1" applyFont="1" applyFill="1" applyBorder="1" applyAlignment="1">
      <alignment horizontal="right"/>
    </xf>
    <xf numFmtId="176" fontId="2" fillId="0" borderId="60" xfId="49" applyNumberFormat="1" applyFont="1" applyFill="1" applyBorder="1" applyAlignment="1">
      <alignment wrapText="1"/>
    </xf>
    <xf numFmtId="176" fontId="2" fillId="0" borderId="61" xfId="49" applyNumberFormat="1" applyFont="1" applyFill="1" applyBorder="1" applyAlignment="1">
      <alignment wrapText="1"/>
    </xf>
    <xf numFmtId="0" fontId="7" fillId="0" borderId="65" xfId="0" applyFont="1" applyFill="1" applyBorder="1" applyAlignment="1">
      <alignment vertical="center" wrapText="1"/>
    </xf>
    <xf numFmtId="176" fontId="2" fillId="0" borderId="74" xfId="49" applyNumberFormat="1" applyFont="1" applyFill="1" applyBorder="1" applyAlignment="1">
      <alignment wrapText="1"/>
    </xf>
    <xf numFmtId="176" fontId="2" fillId="0" borderId="29" xfId="49" applyNumberFormat="1" applyFont="1" applyFill="1" applyBorder="1" applyAlignment="1">
      <alignment wrapText="1"/>
    </xf>
    <xf numFmtId="176" fontId="2" fillId="0" borderId="24" xfId="49" applyNumberFormat="1" applyFont="1" applyFill="1" applyBorder="1" applyAlignment="1">
      <alignment wrapText="1"/>
    </xf>
    <xf numFmtId="176" fontId="2" fillId="0" borderId="52" xfId="49" applyNumberFormat="1" applyFont="1" applyFill="1" applyBorder="1" applyAlignment="1">
      <alignment wrapText="1"/>
    </xf>
    <xf numFmtId="176" fontId="2" fillId="0" borderId="22" xfId="49" applyNumberFormat="1" applyFont="1" applyFill="1" applyBorder="1" applyAlignment="1">
      <alignment wrapText="1"/>
    </xf>
    <xf numFmtId="176" fontId="2" fillId="0" borderId="20" xfId="49" applyNumberFormat="1" applyFont="1" applyFill="1" applyBorder="1" applyAlignment="1">
      <alignment wrapText="1"/>
    </xf>
    <xf numFmtId="176" fontId="2" fillId="0" borderId="53" xfId="49" applyNumberFormat="1" applyFont="1" applyFill="1" applyBorder="1" applyAlignment="1">
      <alignment wrapText="1"/>
    </xf>
    <xf numFmtId="0" fontId="7" fillId="0" borderId="72" xfId="0" applyFont="1" applyFill="1" applyBorder="1" applyAlignment="1">
      <alignment vertical="center" wrapText="1"/>
    </xf>
    <xf numFmtId="176" fontId="2" fillId="0" borderId="75" xfId="49" applyNumberFormat="1" applyFont="1" applyFill="1" applyBorder="1" applyAlignment="1">
      <alignment/>
    </xf>
    <xf numFmtId="176" fontId="2" fillId="0" borderId="76" xfId="49" applyNumberFormat="1" applyFont="1" applyFill="1" applyBorder="1" applyAlignment="1">
      <alignment/>
    </xf>
    <xf numFmtId="0" fontId="7" fillId="0" borderId="77" xfId="0"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78" xfId="0" applyNumberFormat="1" applyFont="1" applyFill="1" applyBorder="1" applyAlignment="1">
      <alignment horizontal="center" vertical="center" wrapText="1"/>
    </xf>
    <xf numFmtId="176" fontId="2" fillId="0" borderId="79" xfId="49" applyNumberFormat="1" applyFont="1" applyFill="1" applyBorder="1" applyAlignment="1">
      <alignment/>
    </xf>
    <xf numFmtId="0" fontId="0" fillId="0" borderId="0" xfId="0" applyFill="1" applyAlignment="1">
      <alignment horizontal="center"/>
    </xf>
    <xf numFmtId="38" fontId="0" fillId="0" borderId="22" xfId="49" applyFont="1" applyFill="1" applyBorder="1" applyAlignment="1">
      <alignment/>
    </xf>
    <xf numFmtId="38" fontId="0" fillId="0" borderId="22" xfId="49" applyFont="1" applyFill="1" applyBorder="1" applyAlignment="1">
      <alignment vertical="center"/>
    </xf>
    <xf numFmtId="0" fontId="7" fillId="0" borderId="80"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0" fontId="7" fillId="0" borderId="24" xfId="0" applyFont="1" applyFill="1" applyBorder="1" applyAlignment="1">
      <alignment vertical="center" wrapText="1"/>
    </xf>
    <xf numFmtId="0" fontId="7" fillId="0" borderId="61" xfId="0" applyFont="1" applyFill="1" applyBorder="1" applyAlignment="1">
      <alignment vertical="center" wrapText="1"/>
    </xf>
    <xf numFmtId="0" fontId="0" fillId="0" borderId="50" xfId="0" applyFill="1" applyBorder="1" applyAlignment="1">
      <alignment vertical="center"/>
    </xf>
    <xf numFmtId="0" fontId="7" fillId="0" borderId="81" xfId="0" applyFont="1" applyFill="1" applyBorder="1" applyAlignment="1">
      <alignment horizontal="center" vertical="center" wrapText="1"/>
    </xf>
    <xf numFmtId="176" fontId="7" fillId="0" borderId="73" xfId="0" applyNumberFormat="1" applyFont="1" applyFill="1" applyBorder="1" applyAlignment="1">
      <alignment horizontal="center" vertical="center"/>
    </xf>
    <xf numFmtId="0" fontId="7" fillId="0" borderId="82" xfId="0" applyFont="1" applyFill="1" applyBorder="1" applyAlignment="1">
      <alignment horizontal="center" vertical="center" wrapText="1"/>
    </xf>
    <xf numFmtId="176" fontId="7" fillId="0" borderId="83" xfId="0" applyNumberFormat="1" applyFont="1" applyFill="1" applyBorder="1" applyAlignment="1">
      <alignment vertical="center"/>
    </xf>
    <xf numFmtId="176" fontId="2" fillId="0" borderId="84" xfId="49" applyNumberFormat="1" applyFont="1" applyFill="1" applyBorder="1" applyAlignment="1">
      <alignment/>
    </xf>
    <xf numFmtId="0" fontId="0" fillId="0" borderId="85" xfId="0" applyBorder="1" applyAlignment="1">
      <alignment horizontal="center" vertical="center"/>
    </xf>
    <xf numFmtId="0" fontId="0" fillId="0" borderId="55" xfId="0" applyBorder="1" applyAlignment="1">
      <alignment horizontal="center" vertical="center"/>
    </xf>
    <xf numFmtId="0" fontId="0" fillId="0" borderId="43" xfId="0" applyBorder="1" applyAlignment="1">
      <alignment horizontal="center" vertical="center"/>
    </xf>
    <xf numFmtId="0" fontId="0" fillId="0" borderId="86" xfId="0" applyBorder="1" applyAlignment="1">
      <alignment horizontal="center" vertical="center"/>
    </xf>
    <xf numFmtId="0" fontId="0" fillId="0" borderId="42" xfId="0" applyBorder="1" applyAlignment="1">
      <alignment horizontal="center" vertical="center"/>
    </xf>
    <xf numFmtId="0" fontId="0" fillId="0" borderId="42" xfId="0" applyFill="1" applyBorder="1" applyAlignment="1">
      <alignment horizontal="center" vertical="center"/>
    </xf>
    <xf numFmtId="0" fontId="0" fillId="0" borderId="45" xfId="0" applyFill="1" applyBorder="1" applyAlignment="1">
      <alignment horizontal="center" vertical="center"/>
    </xf>
    <xf numFmtId="0" fontId="0" fillId="0" borderId="87" xfId="0" applyBorder="1" applyAlignment="1">
      <alignment horizontal="center"/>
    </xf>
    <xf numFmtId="0" fontId="0" fillId="0" borderId="29" xfId="0" applyBorder="1" applyAlignment="1">
      <alignment/>
    </xf>
    <xf numFmtId="176" fontId="11" fillId="0" borderId="88" xfId="49" applyNumberFormat="1" applyFont="1" applyBorder="1" applyAlignment="1">
      <alignment horizontal="right"/>
    </xf>
    <xf numFmtId="0" fontId="0" fillId="0" borderId="28" xfId="0" applyBorder="1" applyAlignment="1">
      <alignment horizontal="center"/>
    </xf>
    <xf numFmtId="176" fontId="11" fillId="0" borderId="88" xfId="49" applyNumberFormat="1" applyFont="1" applyBorder="1" applyAlignment="1" quotePrefix="1">
      <alignment horizontal="right"/>
    </xf>
    <xf numFmtId="38" fontId="0" fillId="0" borderId="28" xfId="49" applyFont="1" applyBorder="1" applyAlignment="1">
      <alignment horizontal="center"/>
    </xf>
    <xf numFmtId="176" fontId="11" fillId="0" borderId="52" xfId="49" applyNumberFormat="1" applyFont="1" applyBorder="1" applyAlignment="1">
      <alignment horizontal="right"/>
    </xf>
    <xf numFmtId="0" fontId="0" fillId="0" borderId="58" xfId="0" applyBorder="1" applyAlignment="1">
      <alignment horizontal="center"/>
    </xf>
    <xf numFmtId="0" fontId="0" fillId="0" borderId="38" xfId="0" applyBorder="1" applyAlignment="1">
      <alignment/>
    </xf>
    <xf numFmtId="38" fontId="11" fillId="0" borderId="89" xfId="49" applyFont="1" applyBorder="1" applyAlignment="1" quotePrefix="1">
      <alignment horizontal="right"/>
    </xf>
    <xf numFmtId="0" fontId="0" fillId="0" borderId="90" xfId="0" applyBorder="1" applyAlignment="1">
      <alignment horizontal="center"/>
    </xf>
    <xf numFmtId="38" fontId="11" fillId="0" borderId="91" xfId="49" applyFont="1" applyBorder="1" applyAlignment="1" quotePrefix="1">
      <alignment horizontal="right"/>
    </xf>
    <xf numFmtId="0" fontId="0" fillId="0" borderId="37" xfId="0" applyBorder="1" applyAlignment="1">
      <alignment horizontal="center"/>
    </xf>
    <xf numFmtId="0" fontId="11" fillId="0" borderId="46" xfId="0" applyFont="1" applyBorder="1" applyAlignment="1" quotePrefix="1">
      <alignment horizontal="right"/>
    </xf>
    <xf numFmtId="0" fontId="0" fillId="0" borderId="55" xfId="0" applyBorder="1" applyAlignment="1">
      <alignment horizontal="center"/>
    </xf>
    <xf numFmtId="0" fontId="0" fillId="0" borderId="43" xfId="0" applyBorder="1" applyAlignment="1">
      <alignment vertical="center"/>
    </xf>
    <xf numFmtId="176" fontId="11" fillId="0" borderId="86" xfId="49" applyNumberFormat="1" applyFont="1" applyBorder="1" applyAlignment="1">
      <alignment horizontal="right"/>
    </xf>
    <xf numFmtId="0" fontId="0" fillId="0" borderId="92" xfId="0" applyBorder="1" applyAlignment="1">
      <alignment horizontal="center"/>
    </xf>
    <xf numFmtId="0" fontId="0" fillId="0" borderId="42" xfId="0" applyBorder="1" applyAlignment="1">
      <alignment horizontal="center"/>
    </xf>
    <xf numFmtId="176" fontId="11" fillId="0" borderId="45" xfId="49" applyNumberFormat="1" applyFont="1" applyBorder="1" applyAlignment="1">
      <alignment horizontal="right"/>
    </xf>
    <xf numFmtId="0" fontId="12" fillId="0" borderId="0" xfId="0" applyFont="1" applyFill="1" applyBorder="1" applyAlignment="1">
      <alignment vertical="center"/>
    </xf>
    <xf numFmtId="0" fontId="0" fillId="0" borderId="0" xfId="0" applyAlignment="1">
      <alignment horizontal="right" vertical="top"/>
    </xf>
    <xf numFmtId="0" fontId="0" fillId="0" borderId="48" xfId="0" applyBorder="1" applyAlignment="1">
      <alignment horizontal="center"/>
    </xf>
    <xf numFmtId="176" fontId="11" fillId="0" borderId="93" xfId="49" applyNumberFormat="1" applyFont="1" applyBorder="1" applyAlignment="1">
      <alignment horizontal="right"/>
    </xf>
    <xf numFmtId="38" fontId="11" fillId="0" borderId="93" xfId="49" applyFont="1" applyBorder="1" applyAlignment="1">
      <alignment horizontal="right"/>
    </xf>
    <xf numFmtId="38" fontId="0" fillId="0" borderId="94" xfId="49" applyFont="1" applyBorder="1" applyAlignment="1">
      <alignment horizontal="center"/>
    </xf>
    <xf numFmtId="176" fontId="11" fillId="0" borderId="57" xfId="49" applyNumberFormat="1" applyFont="1" applyBorder="1" applyAlignment="1">
      <alignment horizontal="right"/>
    </xf>
    <xf numFmtId="38" fontId="11" fillId="0" borderId="89" xfId="49" applyFont="1" applyBorder="1" applyAlignment="1">
      <alignment/>
    </xf>
    <xf numFmtId="176" fontId="11" fillId="0" borderId="53" xfId="49" applyNumberFormat="1" applyFont="1" applyBorder="1" applyAlignment="1" quotePrefix="1">
      <alignment horizontal="right"/>
    </xf>
    <xf numFmtId="38" fontId="11" fillId="0" borderId="86" xfId="49" applyFont="1" applyBorder="1" applyAlignment="1">
      <alignment horizontal="right"/>
    </xf>
    <xf numFmtId="176" fontId="11" fillId="0" borderId="45" xfId="0" applyNumberFormat="1" applyFont="1" applyBorder="1" applyAlignment="1">
      <alignment horizontal="right"/>
    </xf>
    <xf numFmtId="176" fontId="0" fillId="0" borderId="0" xfId="49" applyNumberFormat="1" applyFont="1" applyBorder="1" applyAlignment="1">
      <alignment horizontal="right"/>
    </xf>
    <xf numFmtId="38" fontId="0" fillId="0" borderId="0" xfId="49" applyFont="1" applyBorder="1" applyAlignment="1">
      <alignment/>
    </xf>
    <xf numFmtId="0" fontId="0" fillId="0" borderId="57"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28" xfId="0" applyBorder="1" applyAlignment="1">
      <alignment horizontal="right" vertical="center"/>
    </xf>
    <xf numFmtId="0" fontId="0" fillId="0" borderId="29" xfId="0" applyFill="1" applyBorder="1" applyAlignment="1">
      <alignment horizontal="right" vertical="center"/>
    </xf>
    <xf numFmtId="0" fontId="0" fillId="0" borderId="98" xfId="0" applyFill="1" applyBorder="1" applyAlignment="1">
      <alignment horizontal="right" vertical="center"/>
    </xf>
    <xf numFmtId="0" fontId="0" fillId="0" borderId="99" xfId="0" applyFill="1" applyBorder="1" applyAlignment="1">
      <alignment horizontal="right" vertical="center"/>
    </xf>
    <xf numFmtId="0" fontId="0" fillId="0" borderId="52" xfId="0" applyBorder="1" applyAlignment="1">
      <alignment horizontal="right" vertical="center"/>
    </xf>
    <xf numFmtId="0" fontId="0" fillId="0" borderId="38" xfId="0" applyBorder="1" applyAlignment="1">
      <alignment horizontal="right" vertical="center"/>
    </xf>
    <xf numFmtId="0" fontId="0" fillId="0" borderId="38" xfId="0"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0" fontId="0" fillId="0" borderId="46" xfId="0" applyBorder="1" applyAlignment="1">
      <alignment horizontal="right" vertical="center"/>
    </xf>
    <xf numFmtId="0" fontId="0" fillId="0" borderId="32" xfId="0" applyBorder="1" applyAlignment="1">
      <alignment horizontal="right" vertical="center"/>
    </xf>
    <xf numFmtId="0" fontId="0" fillId="0" borderId="32" xfId="0" applyFill="1" applyBorder="1" applyAlignment="1">
      <alignment horizontal="right" vertical="center"/>
    </xf>
    <xf numFmtId="0" fontId="0" fillId="0" borderId="95" xfId="0" applyFill="1" applyBorder="1" applyAlignment="1">
      <alignment horizontal="right" vertical="center"/>
    </xf>
    <xf numFmtId="0" fontId="0" fillId="0" borderId="96" xfId="0" applyFill="1" applyBorder="1" applyAlignment="1">
      <alignment horizontal="right" vertical="center"/>
    </xf>
    <xf numFmtId="0" fontId="0" fillId="0" borderId="78" xfId="0" applyBorder="1" applyAlignment="1">
      <alignment horizontal="right" vertical="center"/>
    </xf>
    <xf numFmtId="0" fontId="0" fillId="0" borderId="85" xfId="0" applyBorder="1" applyAlignment="1">
      <alignment horizontal="right" vertical="center"/>
    </xf>
    <xf numFmtId="0" fontId="0" fillId="0" borderId="85" xfId="0" applyFill="1" applyBorder="1" applyAlignment="1">
      <alignment horizontal="right" vertical="center"/>
    </xf>
    <xf numFmtId="0" fontId="0" fillId="0" borderId="102" xfId="0" applyFill="1" applyBorder="1" applyAlignment="1">
      <alignment horizontal="right" vertical="center"/>
    </xf>
    <xf numFmtId="0" fontId="0" fillId="0" borderId="103" xfId="0" applyFill="1" applyBorder="1" applyAlignment="1">
      <alignment horizontal="right" vertical="center"/>
    </xf>
    <xf numFmtId="0" fontId="0" fillId="0" borderId="97" xfId="0" applyBorder="1" applyAlignment="1">
      <alignment horizontal="right" vertical="center"/>
    </xf>
    <xf numFmtId="0" fontId="0" fillId="0" borderId="104" xfId="0" applyFill="1" applyBorder="1" applyAlignment="1">
      <alignment horizontal="right" vertical="center"/>
    </xf>
    <xf numFmtId="0" fontId="6" fillId="0" borderId="0" xfId="0" applyFont="1" applyAlignment="1">
      <alignment vertical="center"/>
    </xf>
    <xf numFmtId="176" fontId="2" fillId="0" borderId="36" xfId="49" applyNumberFormat="1" applyFont="1" applyFill="1" applyBorder="1" applyAlignment="1">
      <alignment wrapText="1"/>
    </xf>
    <xf numFmtId="176" fontId="2" fillId="0" borderId="23" xfId="49" applyNumberFormat="1" applyFont="1" applyFill="1" applyBorder="1" applyAlignment="1">
      <alignment wrapText="1"/>
    </xf>
    <xf numFmtId="176" fontId="2" fillId="0" borderId="26" xfId="49" applyNumberFormat="1" applyFont="1" applyFill="1" applyBorder="1" applyAlignment="1">
      <alignment wrapText="1"/>
    </xf>
    <xf numFmtId="176" fontId="2" fillId="0" borderId="27" xfId="49" applyNumberFormat="1" applyFont="1" applyFill="1" applyBorder="1" applyAlignment="1">
      <alignment wrapText="1"/>
    </xf>
    <xf numFmtId="176" fontId="2" fillId="0" borderId="105" xfId="49" applyNumberFormat="1" applyFont="1" applyFill="1" applyBorder="1" applyAlignment="1">
      <alignment/>
    </xf>
    <xf numFmtId="0" fontId="7" fillId="0" borderId="106" xfId="0" applyFont="1" applyFill="1" applyBorder="1" applyAlignment="1">
      <alignment vertical="center" wrapText="1"/>
    </xf>
    <xf numFmtId="176" fontId="2" fillId="0" borderId="107" xfId="49" applyNumberFormat="1" applyFont="1" applyFill="1" applyBorder="1" applyAlignment="1">
      <alignment wrapText="1"/>
    </xf>
    <xf numFmtId="176" fontId="2" fillId="0" borderId="47" xfId="49" applyNumberFormat="1" applyFont="1" applyFill="1" applyBorder="1" applyAlignment="1">
      <alignment horizontal="right" wrapText="1"/>
    </xf>
    <xf numFmtId="176" fontId="2" fillId="0" borderId="64" xfId="49" applyNumberFormat="1" applyFont="1" applyFill="1" applyBorder="1" applyAlignment="1">
      <alignment horizontal="right" wrapText="1"/>
    </xf>
    <xf numFmtId="176" fontId="2" fillId="0" borderId="108" xfId="49" applyNumberFormat="1" applyFont="1" applyFill="1" applyBorder="1" applyAlignment="1">
      <alignment wrapText="1"/>
    </xf>
    <xf numFmtId="176" fontId="2" fillId="0" borderId="108" xfId="49" applyNumberFormat="1" applyFont="1" applyFill="1" applyBorder="1" applyAlignment="1">
      <alignment/>
    </xf>
    <xf numFmtId="176" fontId="2" fillId="0" borderId="109" xfId="49" applyNumberFormat="1" applyFont="1" applyFill="1" applyBorder="1" applyAlignment="1">
      <alignment horizontal="right" wrapText="1"/>
    </xf>
    <xf numFmtId="176" fontId="2" fillId="0" borderId="108" xfId="49" applyNumberFormat="1" applyFont="1" applyFill="1" applyBorder="1" applyAlignment="1">
      <alignment horizontal="right" wrapText="1"/>
    </xf>
    <xf numFmtId="0" fontId="0" fillId="0" borderId="0" xfId="0" applyFont="1" applyAlignment="1">
      <alignment vertical="center"/>
    </xf>
    <xf numFmtId="22" fontId="7" fillId="0" borderId="39" xfId="0" applyNumberFormat="1" applyFont="1" applyFill="1" applyBorder="1" applyAlignment="1">
      <alignment wrapText="1"/>
    </xf>
    <xf numFmtId="0" fontId="7" fillId="0" borderId="79" xfId="0" applyFont="1" applyFill="1" applyBorder="1" applyAlignment="1">
      <alignment vertical="center" wrapText="1"/>
    </xf>
    <xf numFmtId="0" fontId="1" fillId="0" borderId="38" xfId="0" applyFont="1" applyFill="1" applyBorder="1" applyAlignment="1">
      <alignment vertical="center" wrapText="1"/>
    </xf>
    <xf numFmtId="176" fontId="7" fillId="0" borderId="110" xfId="0" applyNumberFormat="1" applyFont="1" applyFill="1" applyBorder="1" applyAlignment="1">
      <alignment vertical="center"/>
    </xf>
    <xf numFmtId="176" fontId="7" fillId="0" borderId="84" xfId="0" applyNumberFormat="1" applyFont="1" applyFill="1" applyBorder="1" applyAlignment="1">
      <alignment vertical="center"/>
    </xf>
    <xf numFmtId="176" fontId="7" fillId="0" borderId="111" xfId="0" applyNumberFormat="1" applyFont="1" applyFill="1" applyBorder="1" applyAlignment="1">
      <alignment vertical="center"/>
    </xf>
    <xf numFmtId="176" fontId="7" fillId="0" borderId="79" xfId="0" applyNumberFormat="1" applyFont="1" applyFill="1" applyBorder="1" applyAlignment="1">
      <alignment vertical="center"/>
    </xf>
    <xf numFmtId="176" fontId="7" fillId="0" borderId="72" xfId="0" applyNumberFormat="1" applyFont="1" applyFill="1" applyBorder="1" applyAlignment="1">
      <alignment vertical="center"/>
    </xf>
    <xf numFmtId="176" fontId="2" fillId="0" borderId="28" xfId="49" applyNumberFormat="1" applyFont="1" applyFill="1" applyBorder="1" applyAlignment="1">
      <alignment wrapText="1"/>
    </xf>
    <xf numFmtId="176" fontId="2" fillId="0" borderId="45" xfId="0" applyNumberFormat="1" applyFont="1" applyFill="1" applyBorder="1" applyAlignment="1">
      <alignment horizontal="right" wrapText="1"/>
    </xf>
    <xf numFmtId="0" fontId="7" fillId="0" borderId="112" xfId="0" applyFont="1" applyFill="1" applyBorder="1" applyAlignment="1">
      <alignment horizontal="center" vertical="center" wrapText="1"/>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wrapText="1"/>
    </xf>
    <xf numFmtId="0" fontId="7" fillId="0" borderId="115" xfId="0" applyFont="1" applyFill="1" applyBorder="1" applyAlignment="1">
      <alignment horizontal="center" vertical="center" wrapText="1"/>
    </xf>
    <xf numFmtId="176" fontId="7" fillId="0" borderId="115" xfId="0" applyNumberFormat="1" applyFont="1" applyFill="1" applyBorder="1" applyAlignment="1">
      <alignment horizontal="center" vertical="center" wrapText="1"/>
    </xf>
    <xf numFmtId="176" fontId="7" fillId="0" borderId="116" xfId="0" applyNumberFormat="1" applyFont="1" applyFill="1" applyBorder="1" applyAlignment="1">
      <alignment horizontal="center" vertical="center" wrapText="1"/>
    </xf>
    <xf numFmtId="38" fontId="2" fillId="0" borderId="117" xfId="49" applyFont="1" applyFill="1" applyBorder="1" applyAlignment="1">
      <alignment horizontal="right" wrapText="1"/>
    </xf>
    <xf numFmtId="38" fontId="2" fillId="0" borderId="118" xfId="49" applyFont="1" applyFill="1" applyBorder="1" applyAlignment="1">
      <alignment horizontal="right" wrapText="1"/>
    </xf>
    <xf numFmtId="38" fontId="2" fillId="0" borderId="109" xfId="49" applyFont="1" applyFill="1" applyBorder="1" applyAlignment="1">
      <alignment horizontal="right" wrapText="1"/>
    </xf>
    <xf numFmtId="38" fontId="2" fillId="0" borderId="108" xfId="49" applyFont="1" applyFill="1" applyBorder="1" applyAlignment="1">
      <alignment horizontal="right" wrapText="1"/>
    </xf>
    <xf numFmtId="176" fontId="2" fillId="0" borderId="119" xfId="49" applyNumberFormat="1" applyFont="1" applyFill="1" applyBorder="1" applyAlignment="1">
      <alignment wrapText="1"/>
    </xf>
    <xf numFmtId="176" fontId="2" fillId="0" borderId="120" xfId="49" applyNumberFormat="1" applyFont="1" applyFill="1" applyBorder="1" applyAlignment="1">
      <alignment wrapText="1"/>
    </xf>
    <xf numFmtId="176" fontId="2" fillId="0" borderId="121" xfId="49" applyNumberFormat="1" applyFont="1" applyFill="1" applyBorder="1" applyAlignment="1">
      <alignment wrapText="1"/>
    </xf>
    <xf numFmtId="176" fontId="2" fillId="0" borderId="122" xfId="49" applyNumberFormat="1" applyFont="1" applyFill="1" applyBorder="1" applyAlignment="1">
      <alignment wrapText="1"/>
    </xf>
    <xf numFmtId="176" fontId="2" fillId="0" borderId="117" xfId="49" applyNumberFormat="1" applyFont="1" applyFill="1" applyBorder="1" applyAlignment="1">
      <alignment wrapText="1"/>
    </xf>
    <xf numFmtId="176" fontId="2" fillId="0" borderId="118" xfId="49" applyNumberFormat="1" applyFont="1" applyFill="1" applyBorder="1" applyAlignment="1">
      <alignment wrapText="1"/>
    </xf>
    <xf numFmtId="176" fontId="2" fillId="0" borderId="109" xfId="49" applyNumberFormat="1" applyFont="1" applyFill="1" applyBorder="1" applyAlignment="1">
      <alignment/>
    </xf>
    <xf numFmtId="176" fontId="2" fillId="0" borderId="123" xfId="49" applyNumberFormat="1" applyFont="1" applyFill="1" applyBorder="1" applyAlignment="1">
      <alignment wrapText="1"/>
    </xf>
    <xf numFmtId="176" fontId="2" fillId="0" borderId="124" xfId="49" applyNumberFormat="1" applyFont="1" applyFill="1" applyBorder="1" applyAlignment="1">
      <alignment wrapText="1"/>
    </xf>
    <xf numFmtId="176" fontId="2" fillId="0" borderId="109" xfId="49" applyNumberFormat="1" applyFont="1" applyFill="1" applyBorder="1" applyAlignment="1">
      <alignment wrapText="1"/>
    </xf>
    <xf numFmtId="176" fontId="2" fillId="0" borderId="124" xfId="49" applyNumberFormat="1" applyFont="1" applyFill="1" applyBorder="1" applyAlignment="1">
      <alignment/>
    </xf>
    <xf numFmtId="176" fontId="2" fillId="0" borderId="120" xfId="49" applyNumberFormat="1" applyFont="1" applyFill="1" applyBorder="1" applyAlignment="1">
      <alignment/>
    </xf>
    <xf numFmtId="0" fontId="0" fillId="0" borderId="118" xfId="0" applyFill="1" applyBorder="1" applyAlignment="1">
      <alignment vertical="center"/>
    </xf>
    <xf numFmtId="176" fontId="2" fillId="0" borderId="125" xfId="49" applyNumberFormat="1" applyFont="1" applyFill="1" applyBorder="1" applyAlignment="1">
      <alignment wrapText="1"/>
    </xf>
    <xf numFmtId="176" fontId="2" fillId="0" borderId="126" xfId="49" applyNumberFormat="1" applyFont="1" applyFill="1" applyBorder="1" applyAlignment="1">
      <alignment wrapText="1"/>
    </xf>
    <xf numFmtId="176" fontId="2" fillId="0" borderId="122" xfId="49" applyNumberFormat="1" applyFont="1" applyFill="1" applyBorder="1" applyAlignment="1">
      <alignment/>
    </xf>
    <xf numFmtId="176" fontId="9" fillId="0" borderId="122" xfId="49" applyNumberFormat="1" applyFont="1" applyFill="1" applyBorder="1" applyAlignment="1">
      <alignment/>
    </xf>
    <xf numFmtId="176" fontId="2" fillId="0" borderId="118" xfId="49" applyNumberFormat="1" applyFont="1" applyFill="1" applyBorder="1" applyAlignment="1">
      <alignment/>
    </xf>
    <xf numFmtId="176" fontId="9" fillId="0" borderId="118" xfId="49" applyNumberFormat="1" applyFont="1" applyFill="1" applyBorder="1" applyAlignment="1">
      <alignment/>
    </xf>
    <xf numFmtId="176" fontId="2" fillId="0" borderId="114" xfId="49" applyNumberFormat="1" applyFont="1" applyFill="1" applyBorder="1" applyAlignment="1">
      <alignment wrapText="1"/>
    </xf>
    <xf numFmtId="176" fontId="2" fillId="0" borderId="116" xfId="49" applyNumberFormat="1" applyFont="1" applyFill="1" applyBorder="1" applyAlignment="1">
      <alignment wrapText="1"/>
    </xf>
    <xf numFmtId="0" fontId="7" fillId="0" borderId="50" xfId="0" applyFont="1" applyFill="1" applyBorder="1" applyAlignment="1">
      <alignment horizontal="center" vertical="top" textRotation="255"/>
    </xf>
    <xf numFmtId="176" fontId="2" fillId="34" borderId="28" xfId="49" applyNumberFormat="1" applyFont="1" applyFill="1" applyBorder="1" applyAlignment="1">
      <alignment/>
    </xf>
    <xf numFmtId="176" fontId="2" fillId="34" borderId="29" xfId="49" applyNumberFormat="1" applyFont="1" applyFill="1" applyBorder="1" applyAlignment="1">
      <alignment/>
    </xf>
    <xf numFmtId="176" fontId="2" fillId="34" borderId="24" xfId="49" applyNumberFormat="1" applyFont="1" applyFill="1" applyBorder="1" applyAlignment="1">
      <alignment/>
    </xf>
    <xf numFmtId="176" fontId="2" fillId="34" borderId="22" xfId="49" applyNumberFormat="1" applyFont="1" applyFill="1" applyBorder="1" applyAlignment="1">
      <alignment/>
    </xf>
    <xf numFmtId="0" fontId="0" fillId="0" borderId="105" xfId="0" applyFill="1" applyBorder="1" applyAlignment="1">
      <alignment vertical="center"/>
    </xf>
    <xf numFmtId="0" fontId="0" fillId="0" borderId="122" xfId="0" applyFill="1" applyBorder="1" applyAlignment="1">
      <alignment vertical="center"/>
    </xf>
    <xf numFmtId="0" fontId="0" fillId="0" borderId="118" xfId="0" applyFill="1" applyBorder="1" applyAlignment="1">
      <alignment/>
    </xf>
    <xf numFmtId="0" fontId="3" fillId="0" borderId="0" xfId="0" applyFont="1" applyFill="1" applyAlignment="1">
      <alignment/>
    </xf>
    <xf numFmtId="0" fontId="0" fillId="0" borderId="0" xfId="0" applyFill="1" applyAlignment="1">
      <alignment/>
    </xf>
    <xf numFmtId="176" fontId="7" fillId="0" borderId="115" xfId="0" applyNumberFormat="1" applyFont="1" applyFill="1" applyBorder="1" applyAlignment="1">
      <alignment horizontal="center" wrapText="1"/>
    </xf>
    <xf numFmtId="0" fontId="0" fillId="0" borderId="122" xfId="0" applyFill="1" applyBorder="1" applyAlignment="1">
      <alignment/>
    </xf>
    <xf numFmtId="176" fontId="2" fillId="35" borderId="30" xfId="49" applyNumberFormat="1" applyFont="1" applyFill="1" applyBorder="1" applyAlignment="1">
      <alignment/>
    </xf>
    <xf numFmtId="38" fontId="0" fillId="35" borderId="22" xfId="49" applyFont="1" applyFill="1" applyBorder="1" applyAlignment="1">
      <alignment/>
    </xf>
    <xf numFmtId="176" fontId="2" fillId="35" borderId="29" xfId="49" applyNumberFormat="1" applyFont="1" applyFill="1" applyBorder="1" applyAlignment="1">
      <alignment/>
    </xf>
    <xf numFmtId="0" fontId="2" fillId="0" borderId="34" xfId="0" applyFont="1" applyFill="1" applyBorder="1" applyAlignment="1">
      <alignment horizontal="right" wrapText="1"/>
    </xf>
    <xf numFmtId="0" fontId="2" fillId="0" borderId="127" xfId="0" applyFont="1" applyFill="1" applyBorder="1" applyAlignment="1">
      <alignment horizontal="right" wrapText="1"/>
    </xf>
    <xf numFmtId="176" fontId="2" fillId="0" borderId="21" xfId="49" applyNumberFormat="1" applyFont="1" applyFill="1" applyBorder="1" applyAlignment="1">
      <alignment horizontal="right" wrapText="1"/>
    </xf>
    <xf numFmtId="176" fontId="2" fillId="0" borderId="21" xfId="0" applyNumberFormat="1" applyFont="1" applyFill="1" applyBorder="1" applyAlignment="1">
      <alignment horizontal="center" vertical="center" wrapText="1"/>
    </xf>
    <xf numFmtId="49" fontId="7" fillId="0" borderId="24" xfId="0" applyNumberFormat="1" applyFont="1" applyFill="1" applyBorder="1" applyAlignment="1">
      <alignment wrapText="1"/>
    </xf>
    <xf numFmtId="176" fontId="2" fillId="0" borderId="56" xfId="49" applyNumberFormat="1" applyFont="1" applyFill="1" applyBorder="1" applyAlignment="1">
      <alignment horizontal="right" wrapText="1"/>
    </xf>
    <xf numFmtId="176" fontId="2" fillId="0" borderId="128" xfId="49" applyNumberFormat="1" applyFont="1" applyFill="1" applyBorder="1" applyAlignment="1">
      <alignment horizontal="right" wrapText="1"/>
    </xf>
    <xf numFmtId="0" fontId="7" fillId="0" borderId="104" xfId="0" applyFont="1" applyFill="1" applyBorder="1" applyAlignment="1">
      <alignment vertical="center"/>
    </xf>
    <xf numFmtId="0" fontId="7" fillId="0" borderId="104" xfId="0" applyFont="1" applyFill="1" applyBorder="1" applyAlignment="1">
      <alignment wrapText="1"/>
    </xf>
    <xf numFmtId="0" fontId="7" fillId="0" borderId="49" xfId="0" applyFont="1" applyFill="1" applyBorder="1" applyAlignment="1">
      <alignment wrapText="1"/>
    </xf>
    <xf numFmtId="0" fontId="7" fillId="0" borderId="78" xfId="0" applyFont="1" applyFill="1" applyBorder="1" applyAlignment="1">
      <alignment vertical="center" wrapText="1"/>
    </xf>
    <xf numFmtId="176" fontId="7" fillId="0" borderId="129" xfId="0" applyNumberFormat="1" applyFont="1" applyFill="1" applyBorder="1" applyAlignment="1">
      <alignment horizontal="center" wrapText="1"/>
    </xf>
    <xf numFmtId="176" fontId="2" fillId="0" borderId="130" xfId="49" applyNumberFormat="1" applyFont="1" applyFill="1" applyBorder="1" applyAlignment="1">
      <alignment wrapText="1"/>
    </xf>
    <xf numFmtId="38" fontId="2" fillId="0" borderId="56" xfId="49" applyFont="1" applyFill="1" applyBorder="1" applyAlignment="1">
      <alignment horizontal="right" wrapText="1"/>
    </xf>
    <xf numFmtId="176" fontId="2" fillId="0" borderId="131" xfId="49" applyNumberFormat="1" applyFont="1" applyFill="1" applyBorder="1" applyAlignment="1">
      <alignment wrapText="1"/>
    </xf>
    <xf numFmtId="176" fontId="2" fillId="0" borderId="132" xfId="49" applyNumberFormat="1" applyFont="1" applyFill="1" applyBorder="1" applyAlignment="1">
      <alignment wrapText="1"/>
    </xf>
    <xf numFmtId="176" fontId="2" fillId="0" borderId="133" xfId="49" applyNumberFormat="1" applyFont="1" applyFill="1" applyBorder="1" applyAlignment="1">
      <alignment wrapText="1"/>
    </xf>
    <xf numFmtId="0" fontId="0" fillId="0" borderId="132" xfId="0" applyFill="1" applyBorder="1" applyAlignment="1">
      <alignment/>
    </xf>
    <xf numFmtId="0" fontId="0" fillId="0" borderId="131" xfId="0" applyFill="1" applyBorder="1" applyAlignment="1">
      <alignment/>
    </xf>
    <xf numFmtId="176" fontId="2" fillId="0" borderId="134" xfId="49" applyNumberFormat="1" applyFont="1" applyFill="1" applyBorder="1" applyAlignment="1">
      <alignment wrapText="1"/>
    </xf>
    <xf numFmtId="38" fontId="2" fillId="0" borderId="59" xfId="49" applyFont="1" applyFill="1" applyBorder="1" applyAlignment="1">
      <alignment horizontal="right" wrapText="1"/>
    </xf>
    <xf numFmtId="176" fontId="2" fillId="0" borderId="59" xfId="49" applyNumberFormat="1" applyFont="1" applyFill="1" applyBorder="1" applyAlignment="1">
      <alignment horizontal="right" wrapText="1"/>
    </xf>
    <xf numFmtId="176" fontId="7" fillId="0" borderId="135" xfId="0" applyNumberFormat="1" applyFont="1" applyFill="1" applyBorder="1" applyAlignment="1">
      <alignment horizontal="center" vertical="center"/>
    </xf>
    <xf numFmtId="176" fontId="7" fillId="0" borderId="136" xfId="0" applyNumberFormat="1" applyFont="1" applyFill="1" applyBorder="1" applyAlignment="1">
      <alignment vertical="center"/>
    </xf>
    <xf numFmtId="176" fontId="2" fillId="0" borderId="137" xfId="49" applyNumberFormat="1" applyFont="1" applyFill="1" applyBorder="1" applyAlignment="1">
      <alignment/>
    </xf>
    <xf numFmtId="176" fontId="2" fillId="0" borderId="138" xfId="0" applyNumberFormat="1" applyFont="1" applyFill="1" applyBorder="1" applyAlignment="1">
      <alignment horizontal="right"/>
    </xf>
    <xf numFmtId="176" fontId="2" fillId="0" borderId="139" xfId="49" applyNumberFormat="1" applyFont="1" applyFill="1" applyBorder="1" applyAlignment="1">
      <alignment/>
    </xf>
    <xf numFmtId="176" fontId="2" fillId="0" borderId="140" xfId="49" applyNumberFormat="1" applyFont="1" applyFill="1" applyBorder="1" applyAlignment="1">
      <alignment/>
    </xf>
    <xf numFmtId="176" fontId="2" fillId="0" borderId="141" xfId="49" applyNumberFormat="1" applyFont="1" applyFill="1" applyBorder="1" applyAlignment="1">
      <alignment/>
    </xf>
    <xf numFmtId="176" fontId="2" fillId="0" borderId="142" xfId="49" applyNumberFormat="1" applyFont="1" applyFill="1" applyBorder="1" applyAlignment="1">
      <alignment/>
    </xf>
    <xf numFmtId="176" fontId="2" fillId="0" borderId="140" xfId="49" applyNumberFormat="1" applyFont="1" applyFill="1" applyBorder="1" applyAlignment="1">
      <alignment wrapText="1"/>
    </xf>
    <xf numFmtId="176" fontId="2" fillId="0" borderId="138" xfId="49" applyNumberFormat="1" applyFont="1" applyFill="1" applyBorder="1" applyAlignment="1">
      <alignment horizontal="right" wrapText="1"/>
    </xf>
    <xf numFmtId="38" fontId="2" fillId="0" borderId="131" xfId="49" applyFont="1" applyFill="1" applyBorder="1" applyAlignment="1">
      <alignment horizontal="right" wrapText="1"/>
    </xf>
    <xf numFmtId="176" fontId="2" fillId="0" borderId="56" xfId="49" applyNumberFormat="1" applyFont="1" applyFill="1" applyBorder="1" applyAlignment="1">
      <alignment wrapText="1"/>
    </xf>
    <xf numFmtId="176" fontId="2" fillId="0" borderId="133" xfId="49" applyNumberFormat="1" applyFont="1" applyFill="1" applyBorder="1" applyAlignment="1">
      <alignment/>
    </xf>
    <xf numFmtId="176" fontId="2" fillId="0" borderId="130" xfId="49" applyNumberFormat="1" applyFont="1" applyFill="1" applyBorder="1" applyAlignment="1">
      <alignment/>
    </xf>
    <xf numFmtId="176" fontId="2" fillId="0" borderId="132" xfId="49" applyNumberFormat="1" applyFont="1" applyFill="1" applyBorder="1" applyAlignment="1">
      <alignment/>
    </xf>
    <xf numFmtId="176" fontId="9" fillId="0" borderId="132" xfId="49" applyNumberFormat="1" applyFont="1" applyFill="1" applyBorder="1" applyAlignment="1">
      <alignment/>
    </xf>
    <xf numFmtId="176" fontId="9" fillId="0" borderId="131" xfId="49" applyNumberFormat="1" applyFont="1" applyFill="1" applyBorder="1" applyAlignment="1">
      <alignment/>
    </xf>
    <xf numFmtId="176" fontId="2" fillId="0" borderId="135" xfId="0" applyNumberFormat="1" applyFont="1" applyFill="1" applyBorder="1" applyAlignment="1">
      <alignment horizontal="right"/>
    </xf>
    <xf numFmtId="176" fontId="2" fillId="0" borderId="138" xfId="49" applyNumberFormat="1" applyFont="1" applyFill="1" applyBorder="1" applyAlignment="1">
      <alignment/>
    </xf>
    <xf numFmtId="176" fontId="2" fillId="0" borderId="138" xfId="49" applyNumberFormat="1" applyFont="1" applyFill="1" applyBorder="1" applyAlignment="1">
      <alignment wrapText="1"/>
    </xf>
    <xf numFmtId="176" fontId="2" fillId="0" borderId="137" xfId="49" applyNumberFormat="1" applyFont="1" applyFill="1" applyBorder="1" applyAlignment="1">
      <alignment wrapText="1"/>
    </xf>
    <xf numFmtId="0" fontId="3" fillId="0" borderId="0" xfId="0" applyFont="1" applyFill="1" applyAlignment="1">
      <alignment horizontal="left"/>
    </xf>
    <xf numFmtId="0" fontId="0" fillId="0" borderId="22"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43" xfId="0" applyFont="1" applyFill="1" applyBorder="1" applyAlignment="1">
      <alignment vertical="center" wrapText="1"/>
    </xf>
    <xf numFmtId="0" fontId="7" fillId="0" borderId="79" xfId="0" applyFont="1" applyFill="1" applyBorder="1" applyAlignment="1">
      <alignment vertical="center"/>
    </xf>
    <xf numFmtId="176" fontId="7" fillId="0" borderId="144" xfId="0" applyNumberFormat="1" applyFont="1" applyFill="1" applyBorder="1" applyAlignment="1">
      <alignment vertical="center"/>
    </xf>
    <xf numFmtId="176" fontId="7" fillId="0" borderId="0" xfId="0" applyNumberFormat="1" applyFont="1" applyFill="1" applyBorder="1" applyAlignment="1">
      <alignment vertical="center"/>
    </xf>
    <xf numFmtId="0" fontId="7" fillId="0" borderId="58" xfId="0" applyFont="1" applyFill="1" applyBorder="1" applyAlignment="1">
      <alignment vertical="center"/>
    </xf>
    <xf numFmtId="0" fontId="7" fillId="0" borderId="38" xfId="0" applyFont="1" applyFill="1" applyBorder="1" applyAlignment="1">
      <alignment vertical="center"/>
    </xf>
    <xf numFmtId="176" fontId="7" fillId="0" borderId="145" xfId="0" applyNumberFormat="1" applyFont="1" applyFill="1" applyBorder="1" applyAlignment="1">
      <alignment vertical="center"/>
    </xf>
    <xf numFmtId="176" fontId="7" fillId="0" borderId="146" xfId="0" applyNumberFormat="1" applyFont="1" applyFill="1" applyBorder="1" applyAlignment="1">
      <alignment vertical="center"/>
    </xf>
    <xf numFmtId="0" fontId="7" fillId="0" borderId="55" xfId="0" applyFont="1" applyFill="1" applyBorder="1" applyAlignment="1">
      <alignment vertical="center"/>
    </xf>
    <xf numFmtId="0" fontId="7" fillId="0" borderId="43" xfId="0" applyFont="1" applyFill="1" applyBorder="1" applyAlignment="1">
      <alignment vertical="center"/>
    </xf>
    <xf numFmtId="0" fontId="7" fillId="0" borderId="147" xfId="0" applyFont="1" applyFill="1" applyBorder="1" applyAlignment="1">
      <alignment vertical="center" wrapText="1"/>
    </xf>
    <xf numFmtId="176" fontId="7" fillId="0" borderId="148" xfId="0" applyNumberFormat="1" applyFont="1" applyFill="1" applyBorder="1" applyAlignment="1">
      <alignment vertical="center"/>
    </xf>
    <xf numFmtId="176" fontId="7" fillId="0" borderId="149" xfId="0" applyNumberFormat="1" applyFont="1" applyFill="1" applyBorder="1" applyAlignment="1">
      <alignment vertical="center"/>
    </xf>
    <xf numFmtId="176" fontId="7" fillId="0" borderId="0" xfId="0" applyNumberFormat="1" applyFont="1" applyFill="1" applyAlignment="1">
      <alignment vertical="center"/>
    </xf>
    <xf numFmtId="0" fontId="7" fillId="0" borderId="0" xfId="0" applyFont="1" applyFill="1" applyAlignment="1">
      <alignment horizontal="right" wrapText="1"/>
    </xf>
    <xf numFmtId="0" fontId="7" fillId="0" borderId="38" xfId="0" applyFont="1" applyFill="1" applyBorder="1" applyAlignment="1">
      <alignment vertical="center" wrapText="1"/>
    </xf>
    <xf numFmtId="176" fontId="7" fillId="0" borderId="25" xfId="0" applyNumberFormat="1" applyFont="1" applyFill="1" applyBorder="1" applyAlignment="1">
      <alignment vertical="center"/>
    </xf>
    <xf numFmtId="176" fontId="7" fillId="0" borderId="150" xfId="0" applyNumberFormat="1" applyFont="1" applyFill="1" applyBorder="1" applyAlignment="1">
      <alignment vertical="center"/>
    </xf>
    <xf numFmtId="176" fontId="7" fillId="0" borderId="38" xfId="0" applyNumberFormat="1" applyFont="1" applyFill="1" applyBorder="1" applyAlignment="1">
      <alignment vertical="center"/>
    </xf>
    <xf numFmtId="176" fontId="7" fillId="0" borderId="46" xfId="0" applyNumberFormat="1" applyFont="1" applyFill="1" applyBorder="1" applyAlignment="1">
      <alignment vertical="center"/>
    </xf>
    <xf numFmtId="0" fontId="7" fillId="0" borderId="147" xfId="0" applyFont="1" applyFill="1" applyBorder="1" applyAlignment="1">
      <alignment vertical="center"/>
    </xf>
    <xf numFmtId="176" fontId="7" fillId="0" borderId="26" xfId="0" applyNumberFormat="1" applyFont="1" applyFill="1" applyBorder="1" applyAlignment="1">
      <alignment vertical="center"/>
    </xf>
    <xf numFmtId="176" fontId="7" fillId="0" borderId="127" xfId="0" applyNumberFormat="1" applyFont="1" applyFill="1" applyBorder="1" applyAlignment="1">
      <alignment vertical="center"/>
    </xf>
    <xf numFmtId="176" fontId="7" fillId="0" borderId="43" xfId="0" applyNumberFormat="1" applyFont="1" applyFill="1" applyBorder="1" applyAlignment="1">
      <alignment vertical="center"/>
    </xf>
    <xf numFmtId="176" fontId="7" fillId="0" borderId="45" xfId="0" applyNumberFormat="1" applyFont="1" applyFill="1" applyBorder="1" applyAlignment="1">
      <alignment vertical="center"/>
    </xf>
    <xf numFmtId="0" fontId="7" fillId="0" borderId="0" xfId="0" applyFont="1" applyFill="1" applyBorder="1" applyAlignment="1">
      <alignment vertical="center"/>
    </xf>
    <xf numFmtId="0" fontId="7" fillId="0" borderId="151" xfId="0" applyFont="1" applyFill="1" applyBorder="1" applyAlignment="1">
      <alignment vertical="center"/>
    </xf>
    <xf numFmtId="0" fontId="7" fillId="0" borderId="22" xfId="0" applyFont="1" applyFill="1" applyBorder="1" applyAlignment="1">
      <alignment vertical="center"/>
    </xf>
    <xf numFmtId="0" fontId="7" fillId="0" borderId="22" xfId="0" applyFont="1" applyFill="1" applyBorder="1" applyAlignment="1">
      <alignment vertical="center" wrapText="1"/>
    </xf>
    <xf numFmtId="0" fontId="7" fillId="0" borderId="152" xfId="0" applyFont="1" applyFill="1" applyBorder="1" applyAlignment="1">
      <alignment vertical="center" wrapText="1"/>
    </xf>
    <xf numFmtId="176" fontId="7" fillId="0" borderId="153" xfId="0" applyNumberFormat="1" applyFont="1" applyFill="1" applyBorder="1" applyAlignment="1">
      <alignment vertical="center"/>
    </xf>
    <xf numFmtId="176" fontId="7" fillId="0" borderId="154" xfId="0" applyNumberFormat="1" applyFont="1" applyFill="1" applyBorder="1" applyAlignment="1">
      <alignment vertical="center"/>
    </xf>
    <xf numFmtId="0" fontId="0" fillId="0" borderId="22" xfId="0" applyFont="1" applyFill="1" applyBorder="1" applyAlignment="1">
      <alignment horizontal="center"/>
    </xf>
    <xf numFmtId="0" fontId="1" fillId="0" borderId="22" xfId="0" applyFont="1" applyFill="1" applyBorder="1" applyAlignment="1">
      <alignment vertical="center" wrapText="1"/>
    </xf>
    <xf numFmtId="176" fontId="7" fillId="0" borderId="23" xfId="0" applyNumberFormat="1" applyFont="1" applyFill="1" applyBorder="1" applyAlignment="1">
      <alignment vertical="center"/>
    </xf>
    <xf numFmtId="176" fontId="7" fillId="0" borderId="155"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53" xfId="0" applyNumberFormat="1" applyFont="1" applyFill="1" applyBorder="1" applyAlignment="1">
      <alignment vertical="center"/>
    </xf>
    <xf numFmtId="0" fontId="3" fillId="0" borderId="0" xfId="0" applyFont="1" applyFill="1" applyBorder="1" applyAlignment="1">
      <alignment vertical="center"/>
    </xf>
    <xf numFmtId="0" fontId="1" fillId="0" borderId="79" xfId="0" applyFont="1" applyFill="1" applyBorder="1" applyAlignment="1">
      <alignment vertical="center" wrapText="1"/>
    </xf>
    <xf numFmtId="0" fontId="7" fillId="0" borderId="0" xfId="0"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right" wrapText="1"/>
    </xf>
    <xf numFmtId="176" fontId="7" fillId="0" borderId="0" xfId="0" applyNumberFormat="1" applyFont="1" applyFill="1" applyBorder="1" applyAlignment="1" quotePrefix="1">
      <alignment vertical="center"/>
    </xf>
    <xf numFmtId="176" fontId="7" fillId="0" borderId="0" xfId="0" applyNumberFormat="1" applyFont="1" applyFill="1" applyBorder="1" applyAlignment="1">
      <alignment horizontal="right"/>
    </xf>
    <xf numFmtId="22" fontId="7" fillId="0" borderId="0" xfId="0" applyNumberFormat="1" applyFont="1" applyFill="1" applyBorder="1" applyAlignment="1" quotePrefix="1">
      <alignment/>
    </xf>
    <xf numFmtId="0" fontId="0" fillId="0" borderId="156" xfId="0" applyBorder="1" applyAlignment="1">
      <alignment/>
    </xf>
    <xf numFmtId="0" fontId="0" fillId="0" borderId="156" xfId="0" applyBorder="1" applyAlignment="1">
      <alignment horizontal="center" vertical="center"/>
    </xf>
    <xf numFmtId="0" fontId="0" fillId="0" borderId="85" xfId="0" applyBorder="1" applyAlignment="1">
      <alignment horizontal="center" vertical="center"/>
    </xf>
    <xf numFmtId="0" fontId="0" fillId="0" borderId="157" xfId="0" applyBorder="1" applyAlignment="1">
      <alignment horizontal="center" vertical="center"/>
    </xf>
    <xf numFmtId="0" fontId="0" fillId="0" borderId="104" xfId="0" applyBorder="1" applyAlignment="1">
      <alignment horizontal="center" vertical="center"/>
    </xf>
    <xf numFmtId="0" fontId="0" fillId="0" borderId="94" xfId="0" applyBorder="1" applyAlignment="1">
      <alignment horizontal="center" vertical="center"/>
    </xf>
    <xf numFmtId="0" fontId="0" fillId="0" borderId="158" xfId="0" applyBorder="1" applyAlignment="1">
      <alignment horizontal="center" vertical="center"/>
    </xf>
    <xf numFmtId="0" fontId="0" fillId="0" borderId="75" xfId="0" applyBorder="1" applyAlignment="1">
      <alignment horizontal="center" vertical="center"/>
    </xf>
    <xf numFmtId="31" fontId="3" fillId="0" borderId="0" xfId="0" applyNumberFormat="1" applyFont="1" applyAlignment="1">
      <alignment horizontal="right"/>
    </xf>
    <xf numFmtId="0" fontId="10" fillId="0" borderId="0" xfId="0" applyFont="1" applyAlignment="1">
      <alignment horizontal="center"/>
    </xf>
    <xf numFmtId="0" fontId="3" fillId="0" borderId="0" xfId="0" applyFont="1" applyAlignment="1">
      <alignment horizontal="right"/>
    </xf>
    <xf numFmtId="0" fontId="0" fillId="0" borderId="104" xfId="0" applyBorder="1" applyAlignment="1">
      <alignment horizontal="left" wrapText="1"/>
    </xf>
    <xf numFmtId="0" fontId="0" fillId="0" borderId="159" xfId="0" applyBorder="1" applyAlignment="1">
      <alignment horizontal="center" vertical="center"/>
    </xf>
    <xf numFmtId="0" fontId="0" fillId="0" borderId="36" xfId="0" applyBorder="1" applyAlignment="1">
      <alignment horizontal="center" vertical="center"/>
    </xf>
    <xf numFmtId="0" fontId="0" fillId="0" borderId="160" xfId="0" applyBorder="1" applyAlignment="1">
      <alignment horizontal="center" vertical="center"/>
    </xf>
    <xf numFmtId="0" fontId="0" fillId="0" borderId="77" xfId="0" applyBorder="1" applyAlignment="1">
      <alignment horizontal="center" vertical="center"/>
    </xf>
    <xf numFmtId="0" fontId="0" fillId="0" borderId="161" xfId="0" applyBorder="1" applyAlignment="1">
      <alignment horizontal="center" vertical="center"/>
    </xf>
    <xf numFmtId="0" fontId="0" fillId="0" borderId="42"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92" xfId="0" applyBorder="1" applyAlignment="1">
      <alignment horizontal="center" vertical="center"/>
    </xf>
    <xf numFmtId="0" fontId="2" fillId="33" borderId="31"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6" fillId="33" borderId="16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2" fillId="33" borderId="31"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64" xfId="0" applyFont="1" applyFill="1" applyBorder="1" applyAlignment="1">
      <alignment horizontal="center" vertical="center" wrapText="1"/>
    </xf>
    <xf numFmtId="0" fontId="2" fillId="33" borderId="165" xfId="0" applyFont="1" applyFill="1" applyBorder="1" applyAlignment="1">
      <alignment horizontal="center" vertical="center" wrapText="1"/>
    </xf>
    <xf numFmtId="176" fontId="2" fillId="33" borderId="166" xfId="0" applyNumberFormat="1" applyFont="1" applyFill="1" applyBorder="1" applyAlignment="1">
      <alignment horizontal="center" vertical="center"/>
    </xf>
    <xf numFmtId="176" fontId="2" fillId="33" borderId="167" xfId="0" applyNumberFormat="1" applyFont="1" applyFill="1" applyBorder="1" applyAlignment="1">
      <alignment horizontal="center" vertical="center"/>
    </xf>
    <xf numFmtId="0" fontId="2" fillId="0" borderId="0" xfId="0" applyFont="1" applyFill="1" applyAlignment="1">
      <alignment horizontal="center" wrapText="1"/>
    </xf>
    <xf numFmtId="0" fontId="7" fillId="0" borderId="48" xfId="0" applyFont="1" applyFill="1" applyBorder="1" applyAlignment="1">
      <alignment horizontal="center" vertical="top" textRotation="255"/>
    </xf>
    <xf numFmtId="0" fontId="7" fillId="0" borderId="50" xfId="0" applyFont="1" applyFill="1" applyBorder="1" applyAlignment="1">
      <alignment horizontal="center" vertical="top" textRotation="255"/>
    </xf>
    <xf numFmtId="0" fontId="7" fillId="0" borderId="70" xfId="0" applyFont="1" applyFill="1" applyBorder="1" applyAlignment="1">
      <alignment horizontal="center" vertical="center"/>
    </xf>
    <xf numFmtId="0" fontId="7" fillId="0" borderId="76" xfId="0" applyFont="1" applyFill="1" applyBorder="1" applyAlignment="1">
      <alignment horizontal="center" vertical="center"/>
    </xf>
    <xf numFmtId="0" fontId="0" fillId="0" borderId="0" xfId="0" applyFill="1" applyBorder="1" applyAlignment="1">
      <alignment horizontal="center" vertical="center"/>
    </xf>
    <xf numFmtId="0" fontId="7" fillId="0" borderId="124" xfId="0" applyFont="1" applyFill="1" applyBorder="1" applyAlignment="1">
      <alignment horizontal="center" vertical="center"/>
    </xf>
    <xf numFmtId="0" fontId="7" fillId="0" borderId="133" xfId="0" applyFont="1" applyFill="1" applyBorder="1" applyAlignment="1">
      <alignment horizontal="center" vertical="center"/>
    </xf>
    <xf numFmtId="0" fontId="6" fillId="0" borderId="16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0" xfId="0" applyFont="1" applyFill="1" applyAlignment="1">
      <alignment horizontal="center" vertical="center"/>
    </xf>
    <xf numFmtId="0" fontId="7" fillId="0" borderId="168" xfId="0" applyFont="1" applyFill="1" applyBorder="1" applyAlignment="1">
      <alignment horizontal="center" vertical="center" wrapText="1"/>
    </xf>
    <xf numFmtId="0" fontId="7" fillId="0" borderId="169" xfId="0" applyFont="1" applyFill="1" applyBorder="1" applyAlignment="1">
      <alignment horizontal="center" vertical="center" wrapText="1"/>
    </xf>
    <xf numFmtId="176" fontId="7" fillId="0" borderId="170" xfId="0" applyNumberFormat="1" applyFont="1" applyFill="1" applyBorder="1" applyAlignment="1">
      <alignment horizontal="center" vertical="center"/>
    </xf>
    <xf numFmtId="176" fontId="7" fillId="0" borderId="171"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93" xfId="0" applyFont="1" applyFill="1" applyBorder="1" applyAlignment="1">
      <alignment horizontal="center" vertical="center" wrapText="1"/>
    </xf>
    <xf numFmtId="0" fontId="7" fillId="0" borderId="172" xfId="0" applyFont="1" applyFill="1" applyBorder="1" applyAlignment="1">
      <alignment horizontal="center" vertical="center" wrapText="1"/>
    </xf>
    <xf numFmtId="176" fontId="7" fillId="0" borderId="73" xfId="0" applyNumberFormat="1" applyFont="1" applyFill="1" applyBorder="1" applyAlignment="1">
      <alignment horizontal="center" vertical="center"/>
    </xf>
    <xf numFmtId="176" fontId="7" fillId="0" borderId="83"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0" fontId="7" fillId="0" borderId="48"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56"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156" xfId="0" applyFont="1" applyFill="1" applyBorder="1" applyAlignment="1">
      <alignment horizontal="center" vertical="center"/>
    </xf>
    <xf numFmtId="0" fontId="7" fillId="0" borderId="8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D1" sqref="D1"/>
    </sheetView>
  </sheetViews>
  <sheetFormatPr defaultColWidth="9.00390625" defaultRowHeight="13.5"/>
  <cols>
    <col min="1" max="1" width="1.875" style="0" customWidth="1"/>
    <col min="2" max="2" width="10.625" style="0" customWidth="1"/>
    <col min="3" max="3" width="4.375" style="0" customWidth="1"/>
    <col min="4" max="4" width="16.75390625" style="0" customWidth="1"/>
    <col min="5" max="5" width="20.375" style="0" customWidth="1"/>
    <col min="6" max="6" width="15.375" style="0" customWidth="1"/>
    <col min="7" max="7" width="14.25390625" style="0" customWidth="1"/>
    <col min="8" max="8" width="17.375" style="0" customWidth="1"/>
  </cols>
  <sheetData>
    <row r="1" spans="6:8" ht="17.25">
      <c r="F1" s="426">
        <v>40252</v>
      </c>
      <c r="G1" s="426"/>
      <c r="H1" s="426"/>
    </row>
    <row r="2" spans="1:8" ht="33.75" customHeight="1">
      <c r="A2" s="427" t="s">
        <v>160</v>
      </c>
      <c r="B2" s="427"/>
      <c r="C2" s="427"/>
      <c r="D2" s="427"/>
      <c r="E2" s="427"/>
      <c r="F2" s="427"/>
      <c r="G2" s="427"/>
      <c r="H2" s="427"/>
    </row>
    <row r="3" spans="1:8" ht="24.75" customHeight="1">
      <c r="A3" s="428" t="s">
        <v>161</v>
      </c>
      <c r="B3" s="428"/>
      <c r="C3" s="428"/>
      <c r="D3" s="428"/>
      <c r="E3" s="428"/>
      <c r="F3" s="428"/>
      <c r="G3" s="428"/>
      <c r="H3" s="428"/>
    </row>
    <row r="4" ht="16.5" customHeight="1">
      <c r="A4" s="1" t="s">
        <v>4</v>
      </c>
    </row>
    <row r="5" spans="2:6" ht="29.25" customHeight="1" thickBot="1">
      <c r="B5" s="1" t="s">
        <v>162</v>
      </c>
      <c r="F5" t="s">
        <v>430</v>
      </c>
    </row>
    <row r="6" spans="2:8" ht="26.25" customHeight="1" thickBot="1">
      <c r="B6" s="191"/>
      <c r="C6" s="192" t="s">
        <v>163</v>
      </c>
      <c r="D6" s="193" t="s">
        <v>164</v>
      </c>
      <c r="E6" s="194"/>
      <c r="F6" s="193" t="s">
        <v>164</v>
      </c>
      <c r="G6" s="195" t="s">
        <v>165</v>
      </c>
      <c r="H6" s="196" t="s">
        <v>164</v>
      </c>
    </row>
    <row r="7" spans="2:8" ht="26.25" customHeight="1">
      <c r="B7" s="197" t="s">
        <v>166</v>
      </c>
      <c r="C7" s="198">
        <f>'10年減額'!A119</f>
        <v>105</v>
      </c>
      <c r="D7" s="199">
        <f>'10年減額'!K120</f>
        <v>-65395468.8</v>
      </c>
      <c r="E7" s="200" t="s">
        <v>167</v>
      </c>
      <c r="F7" s="201">
        <f>'10年減額'!V120</f>
        <v>-11916735</v>
      </c>
      <c r="G7" s="202" t="s">
        <v>168</v>
      </c>
      <c r="H7" s="203">
        <f>'10年減額'!U120</f>
        <v>-35788500</v>
      </c>
    </row>
    <row r="8" spans="2:8" ht="26.25" customHeight="1" thickBot="1">
      <c r="B8" s="204" t="s">
        <v>169</v>
      </c>
      <c r="C8" s="205">
        <f>'10年増額'!A60</f>
        <v>48</v>
      </c>
      <c r="D8" s="206">
        <f>'10年増額'!K62</f>
        <v>12634571</v>
      </c>
      <c r="E8" s="207" t="s">
        <v>170</v>
      </c>
      <c r="F8" s="208">
        <f>'10年増額'!V62</f>
        <v>11916735</v>
      </c>
      <c r="G8" s="209" t="s">
        <v>171</v>
      </c>
      <c r="H8" s="210">
        <v>0</v>
      </c>
    </row>
    <row r="9" spans="2:8" ht="26.25" customHeight="1" thickBot="1">
      <c r="B9" s="211" t="s">
        <v>172</v>
      </c>
      <c r="C9" s="212"/>
      <c r="D9" s="213">
        <f>D7+D8</f>
        <v>-52760897.8</v>
      </c>
      <c r="E9" s="214" t="s">
        <v>172</v>
      </c>
      <c r="F9" s="201">
        <f>F7+F8</f>
        <v>0</v>
      </c>
      <c r="G9" s="215" t="s">
        <v>173</v>
      </c>
      <c r="H9" s="216">
        <f>H7+H8</f>
        <v>-35788500</v>
      </c>
    </row>
    <row r="10" spans="2:8" ht="19.5" customHeight="1">
      <c r="B10" s="217"/>
      <c r="C10" s="218"/>
      <c r="D10" s="429"/>
      <c r="E10" s="429"/>
      <c r="F10" s="429"/>
      <c r="G10" s="429"/>
      <c r="H10" s="429"/>
    </row>
    <row r="11" spans="2:6" ht="27" customHeight="1" thickBot="1">
      <c r="B11" s="1" t="s">
        <v>174</v>
      </c>
      <c r="F11" t="s">
        <v>430</v>
      </c>
    </row>
    <row r="12" spans="2:8" ht="25.5" customHeight="1" thickBot="1">
      <c r="B12" s="191"/>
      <c r="C12" s="192" t="s">
        <v>163</v>
      </c>
      <c r="D12" s="193" t="s">
        <v>164</v>
      </c>
      <c r="E12" s="194"/>
      <c r="F12" s="193" t="s">
        <v>164</v>
      </c>
      <c r="G12" s="195" t="s">
        <v>165</v>
      </c>
      <c r="H12" s="196" t="s">
        <v>164</v>
      </c>
    </row>
    <row r="13" spans="2:8" ht="24.75" customHeight="1">
      <c r="B13" s="219" t="s">
        <v>166</v>
      </c>
      <c r="C13" s="418">
        <v>4</v>
      </c>
      <c r="D13" s="220">
        <f>'10年特別会計'!F9+'10年特別会計'!F28+'10年特別会計'!F47</f>
        <v>-6556840</v>
      </c>
      <c r="E13" s="200" t="s">
        <v>175</v>
      </c>
      <c r="F13" s="221">
        <v>0</v>
      </c>
      <c r="G13" s="222" t="s">
        <v>168</v>
      </c>
      <c r="H13" s="223">
        <f>'10年特別会計'!I17+'10年特別会計'!I37+'10年特別会計'!I55</f>
        <v>-3000000</v>
      </c>
    </row>
    <row r="14" spans="2:8" ht="24.75" customHeight="1" thickBot="1">
      <c r="B14" s="204" t="s">
        <v>169</v>
      </c>
      <c r="C14" s="205">
        <v>0</v>
      </c>
      <c r="D14" s="206">
        <v>0</v>
      </c>
      <c r="E14" s="209" t="s">
        <v>176</v>
      </c>
      <c r="F14" s="224">
        <v>0</v>
      </c>
      <c r="G14" s="209" t="s">
        <v>171</v>
      </c>
      <c r="H14" s="225">
        <v>0</v>
      </c>
    </row>
    <row r="15" spans="2:8" ht="24.75" customHeight="1" thickBot="1">
      <c r="B15" s="211" t="s">
        <v>172</v>
      </c>
      <c r="C15" s="212"/>
      <c r="D15" s="213">
        <f>D13-D14</f>
        <v>-6556840</v>
      </c>
      <c r="E15" s="215"/>
      <c r="F15" s="226">
        <v>0</v>
      </c>
      <c r="G15" s="215" t="s">
        <v>173</v>
      </c>
      <c r="H15" s="227">
        <f>H13+H14</f>
        <v>-3000000</v>
      </c>
    </row>
    <row r="16" spans="2:8" ht="15.75" customHeight="1">
      <c r="B16" s="25"/>
      <c r="C16" s="24"/>
      <c r="D16" s="228"/>
      <c r="E16" s="24"/>
      <c r="G16" s="229"/>
      <c r="H16" s="228"/>
    </row>
    <row r="17" spans="2:8" ht="15.75" customHeight="1">
      <c r="B17" s="24"/>
      <c r="C17" s="24"/>
      <c r="D17" s="228"/>
      <c r="E17" s="24"/>
      <c r="F17" s="229"/>
      <c r="G17" s="229"/>
      <c r="H17" s="228"/>
    </row>
    <row r="18" ht="28.5" customHeight="1" thickBot="1">
      <c r="B18" s="1" t="s">
        <v>177</v>
      </c>
    </row>
    <row r="19" spans="2:8" ht="29.25" customHeight="1">
      <c r="B19" s="436" t="s">
        <v>178</v>
      </c>
      <c r="C19" s="423"/>
      <c r="D19" s="419" t="s">
        <v>179</v>
      </c>
      <c r="E19" s="421" t="s">
        <v>180</v>
      </c>
      <c r="F19" s="422"/>
      <c r="G19" s="423"/>
      <c r="H19" s="230" t="s">
        <v>181</v>
      </c>
    </row>
    <row r="20" spans="2:8" ht="26.25" customHeight="1" thickBot="1">
      <c r="B20" s="437"/>
      <c r="C20" s="438"/>
      <c r="D20" s="420"/>
      <c r="E20" s="190"/>
      <c r="F20" s="231" t="s">
        <v>182</v>
      </c>
      <c r="G20" s="232" t="s">
        <v>183</v>
      </c>
      <c r="H20" s="233" t="s">
        <v>184</v>
      </c>
    </row>
    <row r="21" spans="2:8" ht="29.25" customHeight="1">
      <c r="B21" s="424" t="s">
        <v>185</v>
      </c>
      <c r="C21" s="425"/>
      <c r="D21" s="234" t="s">
        <v>535</v>
      </c>
      <c r="E21" s="235" t="s">
        <v>79</v>
      </c>
      <c r="F21" s="236" t="s">
        <v>78</v>
      </c>
      <c r="G21" s="237" t="s">
        <v>77</v>
      </c>
      <c r="H21" s="238" t="s">
        <v>80</v>
      </c>
    </row>
    <row r="22" spans="2:8" ht="29.25" customHeight="1">
      <c r="B22" s="430" t="s">
        <v>186</v>
      </c>
      <c r="C22" s="431"/>
      <c r="D22" s="239" t="s">
        <v>536</v>
      </c>
      <c r="E22" s="240" t="s">
        <v>540</v>
      </c>
      <c r="F22" s="241" t="s">
        <v>539</v>
      </c>
      <c r="G22" s="242" t="s">
        <v>187</v>
      </c>
      <c r="H22" s="243" t="s">
        <v>541</v>
      </c>
    </row>
    <row r="23" spans="2:8" ht="29.25" customHeight="1" thickBot="1">
      <c r="B23" s="432" t="s">
        <v>188</v>
      </c>
      <c r="C23" s="433"/>
      <c r="D23" s="244" t="s">
        <v>537</v>
      </c>
      <c r="E23" s="245" t="s">
        <v>189</v>
      </c>
      <c r="F23" s="246" t="s">
        <v>187</v>
      </c>
      <c r="G23" s="247" t="s">
        <v>187</v>
      </c>
      <c r="H23" s="248" t="s">
        <v>542</v>
      </c>
    </row>
    <row r="24" spans="2:8" ht="34.5" customHeight="1" thickBot="1">
      <c r="B24" s="434" t="s">
        <v>190</v>
      </c>
      <c r="C24" s="435"/>
      <c r="D24" s="249" t="s">
        <v>538</v>
      </c>
      <c r="E24" s="250" t="s">
        <v>84</v>
      </c>
      <c r="F24" s="251" t="s">
        <v>81</v>
      </c>
      <c r="G24" s="252" t="s">
        <v>82</v>
      </c>
      <c r="H24" s="253" t="s">
        <v>83</v>
      </c>
    </row>
    <row r="25" spans="5:7" ht="12.75" customHeight="1">
      <c r="E25" s="254"/>
      <c r="F25" s="254"/>
      <c r="G25" s="254"/>
    </row>
    <row r="26" ht="20.25" customHeight="1">
      <c r="B26" s="269" t="s">
        <v>130</v>
      </c>
    </row>
    <row r="27" ht="21.75" customHeight="1">
      <c r="B27" s="269" t="s">
        <v>191</v>
      </c>
    </row>
    <row r="29" ht="10.5" customHeight="1"/>
    <row r="30" ht="23.25" customHeight="1">
      <c r="B30" s="255" t="s">
        <v>198</v>
      </c>
    </row>
  </sheetData>
  <sheetProtection/>
  <mergeCells count="11">
    <mergeCell ref="B22:C22"/>
    <mergeCell ref="B23:C23"/>
    <mergeCell ref="B24:C24"/>
    <mergeCell ref="B19:C20"/>
    <mergeCell ref="D19:D20"/>
    <mergeCell ref="E19:G19"/>
    <mergeCell ref="B21:C21"/>
    <mergeCell ref="F1:H1"/>
    <mergeCell ref="A2:H2"/>
    <mergeCell ref="A3:H3"/>
    <mergeCell ref="D10:H10"/>
  </mergeCells>
  <printOptions/>
  <pageMargins left="0.31" right="0.23" top="0.984" bottom="0.984"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B12" sqref="B12"/>
    </sheetView>
  </sheetViews>
  <sheetFormatPr defaultColWidth="9.00390625" defaultRowHeight="13.5"/>
  <cols>
    <col min="1" max="1" width="16.75390625" style="6" customWidth="1"/>
    <col min="2" max="2" width="10.00390625" style="6" customWidth="1"/>
    <col min="3" max="3" width="19.125" style="7" customWidth="1"/>
    <col min="4" max="4" width="49.375" style="6" customWidth="1"/>
    <col min="5" max="6" width="37.00390625" style="3" customWidth="1"/>
    <col min="7" max="7" width="37.00390625" style="4" customWidth="1"/>
    <col min="8" max="8" width="11.75390625" style="3" customWidth="1"/>
    <col min="9" max="9" width="18.00390625" style="3" customWidth="1"/>
    <col min="10" max="12" width="14.125" style="3" customWidth="1"/>
    <col min="13" max="13" width="12.125" style="3" bestFit="1" customWidth="1"/>
    <col min="14" max="15" width="10.00390625" style="3" bestFit="1" customWidth="1"/>
    <col min="16" max="16" width="9.00390625" style="3" customWidth="1"/>
    <col min="17" max="17" width="9.625" style="3" bestFit="1" customWidth="1"/>
    <col min="18" max="16384" width="9.00390625" style="3" customWidth="1"/>
  </cols>
  <sheetData>
    <row r="1" ht="35.25" customHeight="1">
      <c r="A1" s="2" t="s">
        <v>533</v>
      </c>
    </row>
    <row r="2" spans="1:4" ht="27.75" customHeight="1">
      <c r="A2" s="22" t="s">
        <v>440</v>
      </c>
      <c r="B2" s="3"/>
      <c r="C2" s="23" t="s">
        <v>211</v>
      </c>
      <c r="D2" s="5" t="s">
        <v>441</v>
      </c>
    </row>
    <row r="3" ht="14.25" customHeight="1" thickBot="1"/>
    <row r="4" spans="1:7" s="8" customFormat="1" ht="24.75" customHeight="1">
      <c r="A4" s="443" t="s">
        <v>442</v>
      </c>
      <c r="B4" s="445" t="s">
        <v>427</v>
      </c>
      <c r="C4" s="447" t="s">
        <v>425</v>
      </c>
      <c r="D4" s="439" t="s">
        <v>443</v>
      </c>
      <c r="G4" s="9"/>
    </row>
    <row r="5" spans="1:7" s="8" customFormat="1" ht="12.75" customHeight="1" thickBot="1">
      <c r="A5" s="444"/>
      <c r="B5" s="446"/>
      <c r="C5" s="448"/>
      <c r="D5" s="440"/>
      <c r="G5" s="9"/>
    </row>
    <row r="6" spans="1:7" s="8" customFormat="1" ht="38.25" customHeight="1">
      <c r="A6" s="14" t="s">
        <v>444</v>
      </c>
      <c r="B6" s="13"/>
      <c r="C6" s="10">
        <f>'10年増減額一覧表'!AB169</f>
        <v>-3357589</v>
      </c>
      <c r="D6" s="19" t="s">
        <v>445</v>
      </c>
      <c r="F6" s="8">
        <v>-4020569</v>
      </c>
      <c r="G6" s="9"/>
    </row>
    <row r="7" spans="1:6" ht="38.25" customHeight="1">
      <c r="A7" s="14" t="s">
        <v>446</v>
      </c>
      <c r="B7" s="15"/>
      <c r="C7" s="11">
        <f>'10年増減額一覧表'!AC169</f>
        <v>-8817</v>
      </c>
      <c r="D7" s="20" t="s">
        <v>534</v>
      </c>
      <c r="F7" s="3">
        <v>-11239</v>
      </c>
    </row>
    <row r="8" spans="1:6" ht="38.25" customHeight="1">
      <c r="A8" s="16" t="s">
        <v>422</v>
      </c>
      <c r="B8" s="15"/>
      <c r="C8" s="11">
        <f>'10年増減額一覧表'!R169</f>
        <v>-11975514.2</v>
      </c>
      <c r="D8" s="20" t="s">
        <v>142</v>
      </c>
      <c r="F8" s="3">
        <v>-16459883.833333334</v>
      </c>
    </row>
    <row r="9" spans="1:6" ht="38.25" customHeight="1" hidden="1">
      <c r="A9" s="17" t="s">
        <v>213</v>
      </c>
      <c r="B9" s="15"/>
      <c r="C9" s="11">
        <f>'10年増減額一覧表'!AD169</f>
        <v>0</v>
      </c>
      <c r="D9" s="20"/>
      <c r="F9" s="3">
        <v>0</v>
      </c>
    </row>
    <row r="10" spans="1:6" ht="38.25" customHeight="1">
      <c r="A10" s="17" t="s">
        <v>153</v>
      </c>
      <c r="B10" s="15"/>
      <c r="C10" s="11">
        <f>'10年増減額一覧表'!AE169</f>
        <v>-300</v>
      </c>
      <c r="D10" s="20" t="s">
        <v>353</v>
      </c>
      <c r="F10" s="3">
        <v>-4399</v>
      </c>
    </row>
    <row r="11" spans="1:6" ht="38.25" customHeight="1">
      <c r="A11" s="17" t="s">
        <v>447</v>
      </c>
      <c r="B11" s="15"/>
      <c r="C11" s="11">
        <f>'10年増減額一覧表'!AF169</f>
        <v>-617864</v>
      </c>
      <c r="D11" s="20" t="s">
        <v>214</v>
      </c>
      <c r="F11" s="3">
        <v>-23060</v>
      </c>
    </row>
    <row r="12" spans="1:6" ht="38.25" customHeight="1">
      <c r="A12" s="17" t="s">
        <v>215</v>
      </c>
      <c r="B12" s="15"/>
      <c r="C12" s="11">
        <f>'10年増減額一覧表'!AG169</f>
        <v>-1012314</v>
      </c>
      <c r="D12" s="20" t="s">
        <v>216</v>
      </c>
      <c r="F12" s="3">
        <v>-1458093</v>
      </c>
    </row>
    <row r="13" spans="1:6" ht="38.25" customHeight="1" thickBot="1">
      <c r="A13" s="18" t="s">
        <v>448</v>
      </c>
      <c r="B13" s="15"/>
      <c r="C13" s="11">
        <f>'10年増減額一覧表'!T169</f>
        <v>-35788500</v>
      </c>
      <c r="D13" s="20"/>
      <c r="F13" s="3">
        <v>-47876000</v>
      </c>
    </row>
    <row r="14" spans="1:4" ht="38.25" customHeight="1" thickBot="1">
      <c r="A14" s="441" t="s">
        <v>449</v>
      </c>
      <c r="B14" s="442"/>
      <c r="C14" s="12">
        <f>SUM(C6:C13)</f>
        <v>-52760898.2</v>
      </c>
      <c r="D14" s="21"/>
    </row>
  </sheetData>
  <sheetProtection/>
  <mergeCells count="5">
    <mergeCell ref="D4:D5"/>
    <mergeCell ref="A14:B14"/>
    <mergeCell ref="A4:A5"/>
    <mergeCell ref="B4:B5"/>
    <mergeCell ref="C4:C5"/>
  </mergeCells>
  <printOptions/>
  <pageMargins left="0.54" right="0.3" top="0.64" bottom="0.984251968503937" header="0.5118110236220472" footer="0.5118110236220472"/>
  <pageSetup horizontalDpi="600" verticalDpi="600" orientation="portrait" paperSize="9"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AK180"/>
  <sheetViews>
    <sheetView view="pageBreakPreview" zoomScale="90" zoomScaleSheetLayoutView="90" zoomScalePageLayoutView="0" workbookViewId="0" topLeftCell="A1">
      <pane xSplit="4" ySplit="6" topLeftCell="E151" activePane="bottomRight" state="frozen"/>
      <selection pane="topLeft" activeCell="A1" sqref="A1"/>
      <selection pane="topRight" activeCell="E1" sqref="E1"/>
      <selection pane="bottomLeft" activeCell="A7" sqref="A7"/>
      <selection pane="bottomRight" activeCell="S155" sqref="S155"/>
    </sheetView>
  </sheetViews>
  <sheetFormatPr defaultColWidth="9.00390625" defaultRowHeight="13.5"/>
  <cols>
    <col min="1" max="1" width="2.625" style="60" customWidth="1"/>
    <col min="2" max="2" width="4.875" style="60" customWidth="1"/>
    <col min="3" max="3" width="7.50390625" style="60" customWidth="1"/>
    <col min="4" max="5" width="11.00390625" style="60" customWidth="1"/>
    <col min="6" max="6" width="10.25390625" style="60" hidden="1" customWidth="1"/>
    <col min="7" max="7" width="9.25390625" style="60" hidden="1" customWidth="1"/>
    <col min="8" max="8" width="9.25390625" style="320" hidden="1" customWidth="1"/>
    <col min="9" max="9" width="13.50390625" style="320" hidden="1" customWidth="1"/>
    <col min="10" max="10" width="12.125" style="60" customWidth="1"/>
    <col min="11" max="11" width="9.875" style="60" hidden="1" customWidth="1"/>
    <col min="12" max="12" width="16.25390625" style="60" hidden="1" customWidth="1"/>
    <col min="13" max="13" width="15.875" style="60" hidden="1" customWidth="1"/>
    <col min="14" max="14" width="13.75390625" style="60" hidden="1" customWidth="1"/>
    <col min="15" max="15" width="9.50390625" style="60" hidden="1" customWidth="1"/>
    <col min="16" max="16" width="1.4921875" style="60" hidden="1" customWidth="1"/>
    <col min="17" max="17" width="1.75390625" style="60" hidden="1" customWidth="1"/>
    <col min="18" max="18" width="12.50390625" style="60" customWidth="1"/>
    <col min="19" max="19" width="11.125" style="60" customWidth="1"/>
    <col min="20" max="20" width="11.875" style="60" customWidth="1"/>
    <col min="21" max="21" width="11.125" style="60" customWidth="1"/>
    <col min="22" max="22" width="1.00390625" style="60" hidden="1" customWidth="1"/>
    <col min="23" max="23" width="6.125" style="60" hidden="1" customWidth="1"/>
    <col min="24" max="24" width="11.75390625" style="136" customWidth="1"/>
    <col min="25" max="25" width="2.75390625" style="60" customWidth="1"/>
    <col min="26" max="26" width="10.25390625" style="60" customWidth="1"/>
    <col min="27" max="27" width="3.25390625" style="60" customWidth="1"/>
    <col min="28" max="28" width="15.75390625" style="60" customWidth="1"/>
    <col min="29" max="29" width="16.125" style="60" customWidth="1"/>
    <col min="30" max="31" width="10.125" style="60" customWidth="1"/>
    <col min="32" max="32" width="15.25390625" style="60" customWidth="1"/>
    <col min="33" max="34" width="11.125" style="60" customWidth="1"/>
    <col min="35" max="35" width="18.125" style="60" customWidth="1"/>
    <col min="36" max="36" width="13.875" style="60" customWidth="1"/>
    <col min="37" max="37" width="9.375" style="60" bestFit="1" customWidth="1"/>
    <col min="38" max="16384" width="9.00390625" style="60" customWidth="1"/>
  </cols>
  <sheetData>
    <row r="1" spans="1:24" ht="12.75" customHeight="1">
      <c r="A1" s="64"/>
      <c r="B1" s="65"/>
      <c r="C1" s="66"/>
      <c r="D1" s="29"/>
      <c r="E1" s="29"/>
      <c r="F1" s="29"/>
      <c r="G1" s="29"/>
      <c r="H1" s="29"/>
      <c r="I1" s="29"/>
      <c r="J1" s="29"/>
      <c r="K1" s="29"/>
      <c r="L1" s="29"/>
      <c r="M1" s="29"/>
      <c r="N1" s="29"/>
      <c r="O1" s="29"/>
      <c r="P1" s="29"/>
      <c r="Q1" s="29"/>
      <c r="R1" s="29"/>
      <c r="S1" s="29"/>
      <c r="T1" s="29"/>
      <c r="U1" s="29"/>
      <c r="V1" s="29"/>
      <c r="W1" s="29"/>
      <c r="X1" s="129"/>
    </row>
    <row r="2" spans="1:24" ht="24.75" customHeight="1" thickBot="1">
      <c r="A2" s="64"/>
      <c r="B2" s="65"/>
      <c r="C2" s="66"/>
      <c r="D2" s="29"/>
      <c r="E2" s="29"/>
      <c r="F2" s="29"/>
      <c r="G2" s="29"/>
      <c r="H2" s="29"/>
      <c r="I2" s="29"/>
      <c r="J2" s="29"/>
      <c r="K2" s="449" t="s">
        <v>345</v>
      </c>
      <c r="L2" s="449"/>
      <c r="M2" s="449"/>
      <c r="N2" s="449"/>
      <c r="O2" s="449"/>
      <c r="P2" s="449"/>
      <c r="Q2" s="449"/>
      <c r="R2" s="449"/>
      <c r="S2" s="29"/>
      <c r="T2" s="270" t="s">
        <v>523</v>
      </c>
      <c r="U2" s="29"/>
      <c r="V2" s="29"/>
      <c r="W2" s="29"/>
      <c r="X2" s="129"/>
    </row>
    <row r="3" spans="2:24" ht="17.25" customHeight="1">
      <c r="B3" s="67"/>
      <c r="C3" s="68" t="s">
        <v>457</v>
      </c>
      <c r="D3" s="69" t="s">
        <v>431</v>
      </c>
      <c r="E3" s="69"/>
      <c r="F3" s="69"/>
      <c r="G3" s="69"/>
      <c r="H3" s="319"/>
      <c r="I3" s="319"/>
      <c r="J3" s="70"/>
      <c r="K3" s="69"/>
      <c r="L3" s="69"/>
      <c r="M3" s="69"/>
      <c r="N3" s="69"/>
      <c r="O3" s="69"/>
      <c r="P3" s="69"/>
      <c r="Q3" s="70"/>
      <c r="S3" s="70"/>
      <c r="T3" s="70"/>
      <c r="U3" s="71" t="s">
        <v>430</v>
      </c>
      <c r="V3" s="71"/>
      <c r="W3" s="71"/>
      <c r="X3" s="130"/>
    </row>
    <row r="4" spans="2:24" ht="24" customHeight="1" thickBot="1">
      <c r="B4" s="67"/>
      <c r="C4" s="67"/>
      <c r="J4" s="72" t="s">
        <v>429</v>
      </c>
      <c r="Q4" s="72" t="s">
        <v>429</v>
      </c>
      <c r="S4" s="73"/>
      <c r="T4" s="270"/>
      <c r="U4" s="74"/>
      <c r="V4" s="75"/>
      <c r="W4" s="75"/>
      <c r="X4" s="130"/>
    </row>
    <row r="5" spans="1:36" ht="21.75" customHeight="1">
      <c r="A5" s="76" t="s">
        <v>442</v>
      </c>
      <c r="B5" s="77" t="s">
        <v>456</v>
      </c>
      <c r="C5" s="78" t="s">
        <v>50</v>
      </c>
      <c r="D5" s="125" t="s">
        <v>427</v>
      </c>
      <c r="E5" s="280" t="s">
        <v>426</v>
      </c>
      <c r="F5" s="455" t="s">
        <v>465</v>
      </c>
      <c r="G5" s="455"/>
      <c r="H5" s="455"/>
      <c r="I5" s="456"/>
      <c r="J5" s="348" t="s">
        <v>425</v>
      </c>
      <c r="K5" s="280" t="s">
        <v>426</v>
      </c>
      <c r="L5" s="455" t="s">
        <v>246</v>
      </c>
      <c r="M5" s="455"/>
      <c r="N5" s="455"/>
      <c r="O5" s="455"/>
      <c r="P5" s="281"/>
      <c r="Q5" s="186" t="s">
        <v>425</v>
      </c>
      <c r="R5" s="452" t="s">
        <v>424</v>
      </c>
      <c r="S5" s="452"/>
      <c r="T5" s="452"/>
      <c r="U5" s="453"/>
      <c r="V5" s="79" t="s">
        <v>276</v>
      </c>
      <c r="W5" s="78"/>
      <c r="X5" s="80" t="s">
        <v>423</v>
      </c>
      <c r="Z5" s="28" t="s">
        <v>301</v>
      </c>
      <c r="AB5" s="117" t="s">
        <v>444</v>
      </c>
      <c r="AC5" s="117" t="s">
        <v>446</v>
      </c>
      <c r="AD5" s="117" t="s">
        <v>213</v>
      </c>
      <c r="AE5" s="117" t="s">
        <v>565</v>
      </c>
      <c r="AF5" s="117" t="s">
        <v>286</v>
      </c>
      <c r="AG5" s="117" t="s">
        <v>215</v>
      </c>
      <c r="AH5" s="117"/>
      <c r="AI5" s="117" t="s">
        <v>300</v>
      </c>
      <c r="AJ5" s="117" t="s">
        <v>369</v>
      </c>
    </row>
    <row r="6" spans="1:24" ht="21.75" customHeight="1" thickBot="1">
      <c r="A6" s="112"/>
      <c r="B6" s="113"/>
      <c r="C6" s="114"/>
      <c r="D6" s="126"/>
      <c r="E6" s="282" t="s">
        <v>464</v>
      </c>
      <c r="F6" s="283" t="s">
        <v>422</v>
      </c>
      <c r="G6" s="284" t="s">
        <v>421</v>
      </c>
      <c r="H6" s="321" t="s">
        <v>420</v>
      </c>
      <c r="I6" s="337" t="s">
        <v>419</v>
      </c>
      <c r="J6" s="349"/>
      <c r="K6" s="282" t="s">
        <v>309</v>
      </c>
      <c r="L6" s="283" t="s">
        <v>422</v>
      </c>
      <c r="M6" s="284" t="s">
        <v>421</v>
      </c>
      <c r="N6" s="284" t="s">
        <v>420</v>
      </c>
      <c r="O6" s="284" t="s">
        <v>419</v>
      </c>
      <c r="P6" s="285" t="s">
        <v>195</v>
      </c>
      <c r="Q6" s="188"/>
      <c r="R6" s="171" t="s">
        <v>422</v>
      </c>
      <c r="S6" s="172" t="s">
        <v>421</v>
      </c>
      <c r="T6" s="172" t="s">
        <v>420</v>
      </c>
      <c r="U6" s="173" t="s">
        <v>419</v>
      </c>
      <c r="V6" s="115"/>
      <c r="W6" s="114"/>
      <c r="X6" s="81"/>
    </row>
    <row r="7" spans="1:35" s="117" customFormat="1" ht="60" customHeight="1" thickBot="1">
      <c r="A7" s="140" t="s">
        <v>384</v>
      </c>
      <c r="B7" s="137" t="s">
        <v>384</v>
      </c>
      <c r="C7" s="36" t="s">
        <v>385</v>
      </c>
      <c r="D7" s="51" t="s">
        <v>386</v>
      </c>
      <c r="E7" s="156">
        <v>15000</v>
      </c>
      <c r="F7" s="287"/>
      <c r="G7" s="287"/>
      <c r="H7" s="287"/>
      <c r="I7" s="287"/>
      <c r="J7" s="156">
        <v>-7500</v>
      </c>
      <c r="K7" s="286">
        <v>20000</v>
      </c>
      <c r="L7" s="287"/>
      <c r="M7" s="287"/>
      <c r="N7" s="287"/>
      <c r="O7" s="287"/>
      <c r="P7" s="287"/>
      <c r="Q7" s="156">
        <v>-10000</v>
      </c>
      <c r="R7" s="326"/>
      <c r="S7" s="147"/>
      <c r="T7" s="147"/>
      <c r="U7" s="148">
        <v>-7500</v>
      </c>
      <c r="V7" s="149"/>
      <c r="W7" s="150"/>
      <c r="X7" s="116" t="s">
        <v>146</v>
      </c>
      <c r="Y7" s="117" t="s">
        <v>37</v>
      </c>
      <c r="Z7" s="118">
        <f>J7-R7-S7-T7-U7</f>
        <v>0</v>
      </c>
      <c r="AH7" s="177">
        <f aca="true" t="shared" si="0" ref="AH7:AH66">SUM(AB7:AG7)</f>
        <v>0</v>
      </c>
      <c r="AI7" s="175" t="str">
        <f>IF(S7=AH7,"OK","OUT")</f>
        <v>OK</v>
      </c>
    </row>
    <row r="8" spans="1:35" s="117" customFormat="1" ht="30" customHeight="1" thickBot="1">
      <c r="A8" s="151"/>
      <c r="B8" s="63"/>
      <c r="C8" s="52"/>
      <c r="D8" s="52" t="s">
        <v>22</v>
      </c>
      <c r="E8" s="157">
        <f>SUM(E7)</f>
        <v>15000</v>
      </c>
      <c r="F8" s="289"/>
      <c r="G8" s="289"/>
      <c r="H8" s="289"/>
      <c r="I8" s="289"/>
      <c r="J8" s="157">
        <f>SUM(J7)</f>
        <v>-7500</v>
      </c>
      <c r="K8" s="288">
        <f>SUM(K7)</f>
        <v>20000</v>
      </c>
      <c r="L8" s="289"/>
      <c r="M8" s="289"/>
      <c r="N8" s="289"/>
      <c r="O8" s="289"/>
      <c r="P8" s="289"/>
      <c r="Q8" s="157">
        <f>SUM(Q7)</f>
        <v>-10000</v>
      </c>
      <c r="R8" s="327">
        <f>SUM(R7)</f>
        <v>0</v>
      </c>
      <c r="S8" s="152">
        <f>SUM(S7)</f>
        <v>0</v>
      </c>
      <c r="T8" s="152">
        <f>SUM(T7)</f>
        <v>0</v>
      </c>
      <c r="U8" s="279">
        <f>SUM(U7)</f>
        <v>-7500</v>
      </c>
      <c r="V8" s="154"/>
      <c r="W8" s="153"/>
      <c r="X8" s="153"/>
      <c r="Z8" s="118">
        <f aca="true" t="shared" si="1" ref="Z8:Z69">J8-R8-S8-T8-U8</f>
        <v>0</v>
      </c>
      <c r="AB8" s="157">
        <f aca="true" t="shared" si="2" ref="AB8:AG8">SUM(AB7)</f>
        <v>0</v>
      </c>
      <c r="AC8" s="157">
        <f t="shared" si="2"/>
        <v>0</v>
      </c>
      <c r="AD8" s="157">
        <f t="shared" si="2"/>
        <v>0</v>
      </c>
      <c r="AE8" s="157">
        <f t="shared" si="2"/>
        <v>0</v>
      </c>
      <c r="AF8" s="157">
        <f t="shared" si="2"/>
        <v>0</v>
      </c>
      <c r="AG8" s="157">
        <f t="shared" si="2"/>
        <v>0</v>
      </c>
      <c r="AH8" s="177">
        <f t="shared" si="0"/>
        <v>0</v>
      </c>
      <c r="AI8" s="175" t="str">
        <f aca="true" t="shared" si="3" ref="AI8:AI64">IF(S8=AH8,"OK","OUT")</f>
        <v>OK</v>
      </c>
    </row>
    <row r="9" spans="1:35" ht="45" customHeight="1">
      <c r="A9" s="450" t="s">
        <v>348</v>
      </c>
      <c r="B9" s="146" t="s">
        <v>243</v>
      </c>
      <c r="C9" s="46" t="s">
        <v>244</v>
      </c>
      <c r="D9" s="46"/>
      <c r="E9" s="32">
        <v>677094</v>
      </c>
      <c r="F9" s="291"/>
      <c r="G9" s="291">
        <v>122363</v>
      </c>
      <c r="H9" s="291"/>
      <c r="I9" s="291">
        <v>554731</v>
      </c>
      <c r="J9" s="32">
        <v>-135419</v>
      </c>
      <c r="K9" s="290">
        <v>705223</v>
      </c>
      <c r="L9" s="291"/>
      <c r="M9" s="291">
        <v>122086</v>
      </c>
      <c r="N9" s="291"/>
      <c r="O9" s="291">
        <v>583137</v>
      </c>
      <c r="P9" s="291"/>
      <c r="Q9" s="32">
        <v>-141044</v>
      </c>
      <c r="R9" s="33"/>
      <c r="S9" s="34">
        <v>-24473</v>
      </c>
      <c r="T9" s="34"/>
      <c r="U9" s="144">
        <v>-110946</v>
      </c>
      <c r="V9" s="108"/>
      <c r="W9" s="144"/>
      <c r="X9" s="131" t="s">
        <v>248</v>
      </c>
      <c r="Y9" s="60" t="s">
        <v>37</v>
      </c>
      <c r="Z9" s="118">
        <f t="shared" si="1"/>
        <v>0</v>
      </c>
      <c r="AG9" s="34">
        <v>-24473</v>
      </c>
      <c r="AH9" s="177">
        <f t="shared" si="0"/>
        <v>-24473</v>
      </c>
      <c r="AI9" s="175" t="str">
        <f t="shared" si="3"/>
        <v>OK</v>
      </c>
    </row>
    <row r="10" spans="1:35" ht="70.5" customHeight="1">
      <c r="A10" s="451"/>
      <c r="B10" s="88" t="s">
        <v>458</v>
      </c>
      <c r="C10" s="47" t="s">
        <v>225</v>
      </c>
      <c r="D10" s="46" t="s">
        <v>226</v>
      </c>
      <c r="E10" s="32">
        <v>1505038</v>
      </c>
      <c r="F10" s="291"/>
      <c r="G10" s="291">
        <v>6255</v>
      </c>
      <c r="H10" s="291"/>
      <c r="I10" s="291">
        <v>1498783</v>
      </c>
      <c r="J10" s="32">
        <v>-1098030</v>
      </c>
      <c r="K10" s="290">
        <v>1754628</v>
      </c>
      <c r="L10" s="291"/>
      <c r="M10" s="291">
        <v>12628</v>
      </c>
      <c r="N10" s="291"/>
      <c r="O10" s="291">
        <v>1742000</v>
      </c>
      <c r="P10" s="291"/>
      <c r="Q10" s="32">
        <v>-877314</v>
      </c>
      <c r="R10" s="33"/>
      <c r="S10" s="34"/>
      <c r="T10" s="34"/>
      <c r="U10" s="27">
        <v>-1098030</v>
      </c>
      <c r="V10" s="108"/>
      <c r="W10" s="144"/>
      <c r="X10" s="131" t="s">
        <v>466</v>
      </c>
      <c r="Y10" s="60" t="s">
        <v>37</v>
      </c>
      <c r="Z10" s="118">
        <f t="shared" si="1"/>
        <v>0</v>
      </c>
      <c r="AH10" s="177">
        <f t="shared" si="0"/>
        <v>0</v>
      </c>
      <c r="AI10" s="175" t="str">
        <f t="shared" si="3"/>
        <v>OK</v>
      </c>
    </row>
    <row r="11" spans="1:35" ht="31.5" customHeight="1">
      <c r="A11" s="311"/>
      <c r="B11" s="84" t="s">
        <v>408</v>
      </c>
      <c r="C11" s="47" t="s">
        <v>407</v>
      </c>
      <c r="D11" s="46" t="s">
        <v>336</v>
      </c>
      <c r="E11" s="32">
        <v>44246</v>
      </c>
      <c r="F11" s="291"/>
      <c r="G11" s="291"/>
      <c r="H11" s="291"/>
      <c r="I11" s="291">
        <v>44246</v>
      </c>
      <c r="J11" s="32">
        <v>-44246</v>
      </c>
      <c r="K11" s="290">
        <v>44246</v>
      </c>
      <c r="L11" s="291"/>
      <c r="M11" s="291"/>
      <c r="N11" s="291"/>
      <c r="O11" s="291"/>
      <c r="P11" s="291"/>
      <c r="Q11" s="32">
        <v>-44246</v>
      </c>
      <c r="R11" s="33"/>
      <c r="S11" s="34"/>
      <c r="T11" s="34"/>
      <c r="U11" s="27">
        <v>-44246</v>
      </c>
      <c r="V11" s="143" t="s">
        <v>250</v>
      </c>
      <c r="W11" s="144"/>
      <c r="X11" s="131" t="s">
        <v>250</v>
      </c>
      <c r="Y11" s="60" t="s">
        <v>37</v>
      </c>
      <c r="Z11" s="118">
        <f t="shared" si="1"/>
        <v>0</v>
      </c>
      <c r="AH11" s="177">
        <f t="shared" si="0"/>
        <v>0</v>
      </c>
      <c r="AI11" s="175" t="str">
        <f t="shared" si="3"/>
        <v>OK</v>
      </c>
    </row>
    <row r="12" spans="1:36" ht="43.5" customHeight="1">
      <c r="A12" s="83"/>
      <c r="B12" s="85"/>
      <c r="C12" s="51"/>
      <c r="D12" s="46" t="s">
        <v>418</v>
      </c>
      <c r="E12" s="32">
        <v>63983</v>
      </c>
      <c r="F12" s="291"/>
      <c r="G12" s="291">
        <v>8787</v>
      </c>
      <c r="H12" s="291"/>
      <c r="I12" s="291">
        <f>E12-G12</f>
        <v>55196</v>
      </c>
      <c r="J12" s="32">
        <v>-63983</v>
      </c>
      <c r="K12" s="290">
        <v>65239</v>
      </c>
      <c r="L12" s="291"/>
      <c r="M12" s="291"/>
      <c r="N12" s="291"/>
      <c r="O12" s="291"/>
      <c r="P12" s="291"/>
      <c r="Q12" s="32">
        <v>-65239</v>
      </c>
      <c r="R12" s="33"/>
      <c r="S12" s="34">
        <v>-8787</v>
      </c>
      <c r="T12" s="34"/>
      <c r="U12" s="27">
        <v>-55196</v>
      </c>
      <c r="V12" s="143" t="s">
        <v>388</v>
      </c>
      <c r="W12" s="144"/>
      <c r="X12" s="131" t="s">
        <v>268</v>
      </c>
      <c r="Y12" s="60" t="s">
        <v>37</v>
      </c>
      <c r="Z12" s="118">
        <f t="shared" si="1"/>
        <v>0</v>
      </c>
      <c r="AG12" s="34">
        <v>-8787</v>
      </c>
      <c r="AH12" s="177">
        <f t="shared" si="0"/>
        <v>-8787</v>
      </c>
      <c r="AI12" s="175" t="str">
        <f t="shared" si="3"/>
        <v>OK</v>
      </c>
      <c r="AJ12" s="34">
        <v>-8787</v>
      </c>
    </row>
    <row r="13" spans="1:35" ht="39.75" customHeight="1">
      <c r="A13" s="83"/>
      <c r="B13" s="85"/>
      <c r="C13" s="51"/>
      <c r="D13" s="46" t="s">
        <v>34</v>
      </c>
      <c r="E13" s="32">
        <v>123595</v>
      </c>
      <c r="F13" s="291"/>
      <c r="G13" s="291"/>
      <c r="H13" s="291"/>
      <c r="I13" s="291">
        <v>123595</v>
      </c>
      <c r="J13" s="32">
        <v>-123595</v>
      </c>
      <c r="K13" s="290">
        <v>124534</v>
      </c>
      <c r="L13" s="291"/>
      <c r="M13" s="291"/>
      <c r="N13" s="291"/>
      <c r="O13" s="291"/>
      <c r="P13" s="291"/>
      <c r="Q13" s="32">
        <v>-124534</v>
      </c>
      <c r="R13" s="33"/>
      <c r="S13" s="34"/>
      <c r="T13" s="34"/>
      <c r="U13" s="27">
        <v>-123595</v>
      </c>
      <c r="V13" s="143" t="s">
        <v>224</v>
      </c>
      <c r="W13" s="144"/>
      <c r="X13" s="131" t="s">
        <v>224</v>
      </c>
      <c r="Y13" s="60" t="s">
        <v>37</v>
      </c>
      <c r="Z13" s="118">
        <f t="shared" si="1"/>
        <v>0</v>
      </c>
      <c r="AG13" s="56"/>
      <c r="AH13" s="177">
        <f t="shared" si="0"/>
        <v>0</v>
      </c>
      <c r="AI13" s="175" t="str">
        <f t="shared" si="3"/>
        <v>OK</v>
      </c>
    </row>
    <row r="14" spans="1:35" ht="31.5" customHeight="1">
      <c r="A14" s="83"/>
      <c r="B14" s="85"/>
      <c r="C14" s="51"/>
      <c r="D14" s="46" t="s">
        <v>337</v>
      </c>
      <c r="E14" s="32">
        <v>61458</v>
      </c>
      <c r="F14" s="291"/>
      <c r="G14" s="291"/>
      <c r="H14" s="291"/>
      <c r="I14" s="291">
        <v>61458</v>
      </c>
      <c r="J14" s="32">
        <v>-61458</v>
      </c>
      <c r="K14" s="290">
        <v>62073</v>
      </c>
      <c r="L14" s="291"/>
      <c r="M14" s="291"/>
      <c r="N14" s="291"/>
      <c r="O14" s="291"/>
      <c r="P14" s="291"/>
      <c r="Q14" s="32">
        <v>-62073</v>
      </c>
      <c r="R14" s="33"/>
      <c r="S14" s="34"/>
      <c r="T14" s="34"/>
      <c r="U14" s="27">
        <v>-61458</v>
      </c>
      <c r="V14" s="143" t="s">
        <v>224</v>
      </c>
      <c r="W14" s="144"/>
      <c r="X14" s="131" t="s">
        <v>224</v>
      </c>
      <c r="Y14" s="60" t="s">
        <v>37</v>
      </c>
      <c r="Z14" s="118">
        <f t="shared" si="1"/>
        <v>0</v>
      </c>
      <c r="AH14" s="177">
        <f t="shared" si="0"/>
        <v>0</v>
      </c>
      <c r="AI14" s="175" t="str">
        <f t="shared" si="3"/>
        <v>OK</v>
      </c>
    </row>
    <row r="15" spans="1:35" ht="31.5" customHeight="1">
      <c r="A15" s="83"/>
      <c r="B15" s="86"/>
      <c r="C15" s="46"/>
      <c r="D15" s="46" t="s">
        <v>249</v>
      </c>
      <c r="E15" s="32">
        <v>352256</v>
      </c>
      <c r="F15" s="291"/>
      <c r="G15" s="291"/>
      <c r="H15" s="291"/>
      <c r="I15" s="291">
        <v>352256</v>
      </c>
      <c r="J15" s="32">
        <v>-352256</v>
      </c>
      <c r="K15" s="290">
        <v>356121</v>
      </c>
      <c r="L15" s="291"/>
      <c r="M15" s="291"/>
      <c r="N15" s="291"/>
      <c r="O15" s="291"/>
      <c r="P15" s="291"/>
      <c r="Q15" s="32">
        <v>-356121</v>
      </c>
      <c r="R15" s="33"/>
      <c r="S15" s="34"/>
      <c r="T15" s="34"/>
      <c r="U15" s="27">
        <v>-352256</v>
      </c>
      <c r="V15" s="143" t="s">
        <v>224</v>
      </c>
      <c r="W15" s="144"/>
      <c r="X15" s="131" t="s">
        <v>224</v>
      </c>
      <c r="Y15" s="60" t="s">
        <v>37</v>
      </c>
      <c r="Z15" s="118">
        <f t="shared" si="1"/>
        <v>0</v>
      </c>
      <c r="AH15" s="177">
        <f t="shared" si="0"/>
        <v>0</v>
      </c>
      <c r="AI15" s="175" t="str">
        <f t="shared" si="3"/>
        <v>OK</v>
      </c>
    </row>
    <row r="16" spans="1:36" ht="46.5" customHeight="1">
      <c r="A16" s="83"/>
      <c r="B16" s="87" t="s">
        <v>417</v>
      </c>
      <c r="C16" s="46" t="s">
        <v>416</v>
      </c>
      <c r="D16" s="46" t="s">
        <v>227</v>
      </c>
      <c r="E16" s="32">
        <v>673000</v>
      </c>
      <c r="F16" s="291"/>
      <c r="G16" s="291">
        <v>673000</v>
      </c>
      <c r="H16" s="291"/>
      <c r="I16" s="291"/>
      <c r="J16" s="32">
        <v>-673000</v>
      </c>
      <c r="K16" s="290">
        <v>1041000</v>
      </c>
      <c r="L16" s="291"/>
      <c r="M16" s="291"/>
      <c r="N16" s="291"/>
      <c r="O16" s="291"/>
      <c r="P16" s="291"/>
      <c r="Q16" s="32">
        <v>-1041000</v>
      </c>
      <c r="R16" s="33"/>
      <c r="S16" s="34">
        <v>-673000</v>
      </c>
      <c r="T16" s="34"/>
      <c r="U16" s="27"/>
      <c r="V16" s="143" t="s">
        <v>387</v>
      </c>
      <c r="W16" s="144"/>
      <c r="X16" s="131" t="s">
        <v>269</v>
      </c>
      <c r="Y16" s="60" t="s">
        <v>37</v>
      </c>
      <c r="Z16" s="118">
        <f t="shared" si="1"/>
        <v>0</v>
      </c>
      <c r="AG16" s="34">
        <v>-673000</v>
      </c>
      <c r="AH16" s="177">
        <f t="shared" si="0"/>
        <v>-673000</v>
      </c>
      <c r="AI16" s="175" t="str">
        <f t="shared" si="3"/>
        <v>OK</v>
      </c>
      <c r="AJ16" s="34">
        <v>-673000</v>
      </c>
    </row>
    <row r="17" spans="1:35" ht="45.75" customHeight="1">
      <c r="A17" s="83"/>
      <c r="B17" s="84" t="s">
        <v>415</v>
      </c>
      <c r="C17" s="37" t="s">
        <v>414</v>
      </c>
      <c r="D17" s="46" t="s">
        <v>413</v>
      </c>
      <c r="E17" s="32">
        <v>208776</v>
      </c>
      <c r="F17" s="291"/>
      <c r="G17" s="291">
        <v>43850</v>
      </c>
      <c r="H17" s="291"/>
      <c r="I17" s="291">
        <f>E17-G17</f>
        <v>164926</v>
      </c>
      <c r="J17" s="32">
        <v>-104388</v>
      </c>
      <c r="K17" s="290">
        <v>221961</v>
      </c>
      <c r="L17" s="291"/>
      <c r="M17" s="291">
        <v>44139</v>
      </c>
      <c r="N17" s="291"/>
      <c r="O17" s="291">
        <v>177822</v>
      </c>
      <c r="P17" s="291"/>
      <c r="Q17" s="32">
        <v>-110981</v>
      </c>
      <c r="R17" s="33"/>
      <c r="S17" s="34">
        <v>-21925</v>
      </c>
      <c r="T17" s="34"/>
      <c r="U17" s="144">
        <v>-82463</v>
      </c>
      <c r="V17" s="108"/>
      <c r="W17" s="144"/>
      <c r="X17" s="131" t="s">
        <v>307</v>
      </c>
      <c r="Y17" s="60" t="s">
        <v>37</v>
      </c>
      <c r="Z17" s="118">
        <f t="shared" si="1"/>
        <v>0</v>
      </c>
      <c r="AF17" s="34">
        <v>-21925</v>
      </c>
      <c r="AH17" s="177">
        <f t="shared" si="0"/>
        <v>-21925</v>
      </c>
      <c r="AI17" s="175" t="str">
        <f t="shared" si="3"/>
        <v>OK</v>
      </c>
    </row>
    <row r="18" spans="1:35" ht="31.5" customHeight="1">
      <c r="A18" s="83"/>
      <c r="B18" s="87" t="s">
        <v>412</v>
      </c>
      <c r="C18" s="46" t="s">
        <v>409</v>
      </c>
      <c r="D18" s="46"/>
      <c r="E18" s="32">
        <v>1050</v>
      </c>
      <c r="F18" s="291">
        <v>1050</v>
      </c>
      <c r="G18" s="291"/>
      <c r="H18" s="291"/>
      <c r="I18" s="291"/>
      <c r="J18" s="32">
        <v>-1050</v>
      </c>
      <c r="K18" s="290">
        <v>1223</v>
      </c>
      <c r="L18" s="291"/>
      <c r="M18" s="291"/>
      <c r="N18" s="291"/>
      <c r="O18" s="291"/>
      <c r="P18" s="291"/>
      <c r="Q18" s="32">
        <v>-1223</v>
      </c>
      <c r="R18" s="33">
        <v>-1050</v>
      </c>
      <c r="S18" s="34"/>
      <c r="T18" s="34"/>
      <c r="U18" s="27"/>
      <c r="V18" s="108"/>
      <c r="W18" s="144"/>
      <c r="X18" s="131"/>
      <c r="Y18" s="60" t="s">
        <v>37</v>
      </c>
      <c r="Z18" s="118">
        <f t="shared" si="1"/>
        <v>0</v>
      </c>
      <c r="AH18" s="177">
        <f t="shared" si="0"/>
        <v>0</v>
      </c>
      <c r="AI18" s="175" t="str">
        <f t="shared" si="3"/>
        <v>OK</v>
      </c>
    </row>
    <row r="19" spans="1:35" ht="56.25" customHeight="1">
      <c r="A19" s="83"/>
      <c r="B19" s="84" t="s">
        <v>11</v>
      </c>
      <c r="C19" s="51" t="s">
        <v>346</v>
      </c>
      <c r="D19" s="46" t="s">
        <v>347</v>
      </c>
      <c r="E19" s="32">
        <v>4517502</v>
      </c>
      <c r="F19" s="291"/>
      <c r="G19" s="291"/>
      <c r="H19" s="291"/>
      <c r="I19" s="291">
        <v>4517502</v>
      </c>
      <c r="J19" s="32">
        <v>-6000</v>
      </c>
      <c r="K19" s="290">
        <v>5380741</v>
      </c>
      <c r="L19" s="291"/>
      <c r="M19" s="291"/>
      <c r="N19" s="291"/>
      <c r="O19" s="291"/>
      <c r="P19" s="291"/>
      <c r="Q19" s="32">
        <v>-6000</v>
      </c>
      <c r="R19" s="33"/>
      <c r="S19" s="34"/>
      <c r="T19" s="34"/>
      <c r="U19" s="27">
        <v>-6000</v>
      </c>
      <c r="V19" s="108"/>
      <c r="W19" s="144"/>
      <c r="X19" s="131" t="s">
        <v>469</v>
      </c>
      <c r="Y19" s="60" t="s">
        <v>37</v>
      </c>
      <c r="Z19" s="118">
        <f t="shared" si="1"/>
        <v>0</v>
      </c>
      <c r="AH19" s="177">
        <f t="shared" si="0"/>
        <v>0</v>
      </c>
      <c r="AI19" s="175" t="str">
        <f t="shared" si="3"/>
        <v>OK</v>
      </c>
    </row>
    <row r="20" spans="1:35" ht="34.5" customHeight="1">
      <c r="A20" s="83"/>
      <c r="B20" s="85"/>
      <c r="C20" s="47" t="s">
        <v>12</v>
      </c>
      <c r="D20" s="37" t="s">
        <v>13</v>
      </c>
      <c r="E20" s="32">
        <v>3000</v>
      </c>
      <c r="F20" s="291"/>
      <c r="G20" s="291"/>
      <c r="H20" s="291"/>
      <c r="I20" s="291">
        <v>3000</v>
      </c>
      <c r="J20" s="32">
        <v>-3000</v>
      </c>
      <c r="K20" s="290">
        <v>2975</v>
      </c>
      <c r="L20" s="291"/>
      <c r="M20" s="291"/>
      <c r="N20" s="291"/>
      <c r="O20" s="291"/>
      <c r="P20" s="291"/>
      <c r="Q20" s="32">
        <v>-2975</v>
      </c>
      <c r="R20" s="33"/>
      <c r="S20" s="34"/>
      <c r="T20" s="34"/>
      <c r="U20" s="27">
        <v>-3000</v>
      </c>
      <c r="V20" s="108"/>
      <c r="W20" s="144"/>
      <c r="X20" s="131"/>
      <c r="Y20" s="60" t="s">
        <v>37</v>
      </c>
      <c r="Z20" s="118">
        <f t="shared" si="1"/>
        <v>0</v>
      </c>
      <c r="AH20" s="177">
        <f t="shared" si="0"/>
        <v>0</v>
      </c>
      <c r="AI20" s="175" t="str">
        <f t="shared" si="3"/>
        <v>OK</v>
      </c>
    </row>
    <row r="21" spans="1:35" ht="31.5" customHeight="1">
      <c r="A21" s="83"/>
      <c r="B21" s="85"/>
      <c r="C21" s="46"/>
      <c r="D21" s="37" t="s">
        <v>14</v>
      </c>
      <c r="E21" s="32">
        <v>1086</v>
      </c>
      <c r="F21" s="291"/>
      <c r="G21" s="291"/>
      <c r="H21" s="291"/>
      <c r="I21" s="291">
        <v>1086</v>
      </c>
      <c r="J21" s="32">
        <v>-1086</v>
      </c>
      <c r="K21" s="290">
        <v>1240</v>
      </c>
      <c r="L21" s="291"/>
      <c r="M21" s="291"/>
      <c r="N21" s="291"/>
      <c r="O21" s="291"/>
      <c r="P21" s="291"/>
      <c r="Q21" s="32">
        <v>-1240</v>
      </c>
      <c r="R21" s="33"/>
      <c r="S21" s="34"/>
      <c r="T21" s="34"/>
      <c r="U21" s="27">
        <v>-1086</v>
      </c>
      <c r="V21" s="108"/>
      <c r="W21" s="144"/>
      <c r="X21" s="131"/>
      <c r="Y21" s="60" t="s">
        <v>37</v>
      </c>
      <c r="Z21" s="118">
        <f t="shared" si="1"/>
        <v>0</v>
      </c>
      <c r="AH21" s="177">
        <f t="shared" si="0"/>
        <v>0</v>
      </c>
      <c r="AI21" s="175" t="str">
        <f t="shared" si="3"/>
        <v>OK</v>
      </c>
    </row>
    <row r="22" spans="1:35" ht="31.5" customHeight="1">
      <c r="A22" s="83"/>
      <c r="B22" s="84" t="s">
        <v>389</v>
      </c>
      <c r="C22" s="47" t="s">
        <v>390</v>
      </c>
      <c r="D22" s="37" t="s">
        <v>60</v>
      </c>
      <c r="E22" s="32">
        <v>3592</v>
      </c>
      <c r="F22" s="291"/>
      <c r="G22" s="291"/>
      <c r="H22" s="291"/>
      <c r="I22" s="291">
        <v>3592</v>
      </c>
      <c r="J22" s="32">
        <v>-3592</v>
      </c>
      <c r="K22" s="290">
        <v>3592</v>
      </c>
      <c r="L22" s="291"/>
      <c r="M22" s="291"/>
      <c r="N22" s="291"/>
      <c r="O22" s="291"/>
      <c r="P22" s="291"/>
      <c r="Q22" s="32">
        <v>-3592</v>
      </c>
      <c r="R22" s="33"/>
      <c r="S22" s="34"/>
      <c r="T22" s="34"/>
      <c r="U22" s="27">
        <v>-3592</v>
      </c>
      <c r="V22" s="143"/>
      <c r="W22" s="144"/>
      <c r="X22" s="37" t="s">
        <v>518</v>
      </c>
      <c r="Y22" s="60" t="s">
        <v>37</v>
      </c>
      <c r="Z22" s="118">
        <f t="shared" si="1"/>
        <v>0</v>
      </c>
      <c r="AG22" s="70"/>
      <c r="AH22" s="177">
        <f t="shared" si="0"/>
        <v>0</v>
      </c>
      <c r="AI22" s="175" t="str">
        <f t="shared" si="3"/>
        <v>OK</v>
      </c>
    </row>
    <row r="23" spans="1:35" ht="31.5" customHeight="1">
      <c r="A23" s="83"/>
      <c r="B23" s="85"/>
      <c r="C23" s="37" t="s">
        <v>251</v>
      </c>
      <c r="D23" s="37" t="s">
        <v>252</v>
      </c>
      <c r="E23" s="32">
        <v>620719</v>
      </c>
      <c r="F23" s="291"/>
      <c r="G23" s="291"/>
      <c r="H23" s="291"/>
      <c r="I23" s="291">
        <v>620719</v>
      </c>
      <c r="J23" s="32">
        <v>-310359</v>
      </c>
      <c r="K23" s="290">
        <v>620597</v>
      </c>
      <c r="L23" s="291"/>
      <c r="M23" s="291"/>
      <c r="N23" s="291"/>
      <c r="O23" s="291"/>
      <c r="P23" s="291"/>
      <c r="Q23" s="32">
        <v>-310298</v>
      </c>
      <c r="R23" s="33"/>
      <c r="S23" s="34"/>
      <c r="T23" s="34"/>
      <c r="U23" s="27">
        <v>-310359</v>
      </c>
      <c r="V23" s="108"/>
      <c r="W23" s="144"/>
      <c r="X23" s="119" t="s">
        <v>3</v>
      </c>
      <c r="Y23" s="60" t="s">
        <v>37</v>
      </c>
      <c r="Z23" s="118">
        <f t="shared" si="1"/>
        <v>0</v>
      </c>
      <c r="AH23" s="177">
        <f t="shared" si="0"/>
        <v>0</v>
      </c>
      <c r="AI23" s="175" t="str">
        <f t="shared" si="3"/>
        <v>OK</v>
      </c>
    </row>
    <row r="24" spans="1:35" ht="31.5" customHeight="1">
      <c r="A24" s="83"/>
      <c r="B24" s="86"/>
      <c r="C24" s="46" t="s">
        <v>254</v>
      </c>
      <c r="D24" s="46" t="s">
        <v>255</v>
      </c>
      <c r="E24" s="32">
        <v>115291</v>
      </c>
      <c r="F24" s="291">
        <v>51880</v>
      </c>
      <c r="G24" s="291"/>
      <c r="H24" s="291"/>
      <c r="I24" s="291">
        <f>E24-F24</f>
        <v>63411</v>
      </c>
      <c r="J24" s="32">
        <v>-57645</v>
      </c>
      <c r="K24" s="290">
        <v>66796</v>
      </c>
      <c r="L24" s="291"/>
      <c r="M24" s="291"/>
      <c r="N24" s="291"/>
      <c r="O24" s="291"/>
      <c r="P24" s="291"/>
      <c r="Q24" s="32">
        <v>-34000</v>
      </c>
      <c r="R24" s="33">
        <v>-25940</v>
      </c>
      <c r="S24" s="34"/>
      <c r="T24" s="34"/>
      <c r="U24" s="27">
        <v>-31705</v>
      </c>
      <c r="V24" s="108"/>
      <c r="W24" s="144"/>
      <c r="X24" s="131" t="s">
        <v>9</v>
      </c>
      <c r="Y24" s="60" t="s">
        <v>37</v>
      </c>
      <c r="Z24" s="118">
        <f t="shared" si="1"/>
        <v>0</v>
      </c>
      <c r="AH24" s="177">
        <f t="shared" si="0"/>
        <v>0</v>
      </c>
      <c r="AI24" s="175" t="str">
        <f t="shared" si="3"/>
        <v>OK</v>
      </c>
    </row>
    <row r="25" spans="1:35" ht="36" customHeight="1">
      <c r="A25" s="83"/>
      <c r="B25" s="84" t="s">
        <v>432</v>
      </c>
      <c r="C25" s="47" t="s">
        <v>433</v>
      </c>
      <c r="D25" s="46" t="s">
        <v>434</v>
      </c>
      <c r="E25" s="32">
        <v>194550</v>
      </c>
      <c r="F25" s="291"/>
      <c r="G25" s="291"/>
      <c r="H25" s="291"/>
      <c r="I25" s="291">
        <v>194550</v>
      </c>
      <c r="J25" s="32">
        <v>-194550</v>
      </c>
      <c r="K25" s="290">
        <v>187443</v>
      </c>
      <c r="L25" s="291"/>
      <c r="M25" s="291"/>
      <c r="N25" s="291"/>
      <c r="O25" s="291"/>
      <c r="P25" s="291"/>
      <c r="Q25" s="32">
        <v>-187443</v>
      </c>
      <c r="R25" s="33"/>
      <c r="S25" s="34"/>
      <c r="T25" s="34"/>
      <c r="U25" s="27">
        <v>-194550</v>
      </c>
      <c r="V25" s="143"/>
      <c r="W25" s="144"/>
      <c r="X25" s="142"/>
      <c r="Y25" s="60" t="s">
        <v>37</v>
      </c>
      <c r="Z25" s="118">
        <f t="shared" si="1"/>
        <v>0</v>
      </c>
      <c r="AD25" s="34"/>
      <c r="AE25" s="34"/>
      <c r="AF25" s="34"/>
      <c r="AG25" s="70">
        <f>S25-AA25-AB25-AC25-AD25-AF25</f>
        <v>0</v>
      </c>
      <c r="AH25" s="177">
        <f t="shared" si="0"/>
        <v>0</v>
      </c>
      <c r="AI25" s="175" t="str">
        <f t="shared" si="3"/>
        <v>OK</v>
      </c>
    </row>
    <row r="26" spans="1:35" ht="42" customHeight="1">
      <c r="A26" s="83"/>
      <c r="B26" s="84" t="s">
        <v>356</v>
      </c>
      <c r="C26" s="47" t="s">
        <v>357</v>
      </c>
      <c r="D26" s="46" t="s">
        <v>358</v>
      </c>
      <c r="E26" s="32">
        <v>21925</v>
      </c>
      <c r="F26" s="291"/>
      <c r="G26" s="291"/>
      <c r="H26" s="291"/>
      <c r="I26" s="291"/>
      <c r="J26" s="32">
        <v>21925</v>
      </c>
      <c r="K26" s="290" t="s">
        <v>57</v>
      </c>
      <c r="L26" s="291"/>
      <c r="M26" s="291"/>
      <c r="N26" s="291"/>
      <c r="O26" s="291"/>
      <c r="P26" s="291"/>
      <c r="Q26" s="32">
        <v>22070</v>
      </c>
      <c r="R26" s="33"/>
      <c r="S26" s="34">
        <v>21925</v>
      </c>
      <c r="T26" s="34"/>
      <c r="U26" s="27"/>
      <c r="V26" s="108"/>
      <c r="W26" s="144"/>
      <c r="X26" s="119" t="s">
        <v>193</v>
      </c>
      <c r="Y26" s="60" t="s">
        <v>41</v>
      </c>
      <c r="Z26" s="118">
        <f t="shared" si="1"/>
        <v>0</v>
      </c>
      <c r="AF26" s="34">
        <v>21925</v>
      </c>
      <c r="AH26" s="177">
        <f t="shared" si="0"/>
        <v>21925</v>
      </c>
      <c r="AI26" s="175" t="str">
        <f t="shared" si="3"/>
        <v>OK</v>
      </c>
    </row>
    <row r="27" spans="1:35" ht="31.5" customHeight="1">
      <c r="A27" s="83"/>
      <c r="B27" s="86"/>
      <c r="C27" s="46"/>
      <c r="D27" s="46" t="s">
        <v>308</v>
      </c>
      <c r="E27" s="32">
        <v>2445</v>
      </c>
      <c r="F27" s="291"/>
      <c r="G27" s="291"/>
      <c r="H27" s="291"/>
      <c r="I27" s="291">
        <v>2801</v>
      </c>
      <c r="J27" s="32">
        <v>2801</v>
      </c>
      <c r="K27" s="290">
        <v>2677</v>
      </c>
      <c r="L27" s="291"/>
      <c r="M27" s="291"/>
      <c r="N27" s="291"/>
      <c r="O27" s="291"/>
      <c r="P27" s="291"/>
      <c r="Q27" s="32">
        <v>2569</v>
      </c>
      <c r="R27" s="33"/>
      <c r="S27" s="34"/>
      <c r="T27" s="34"/>
      <c r="U27" s="27">
        <v>2801</v>
      </c>
      <c r="V27" s="108"/>
      <c r="W27" s="144"/>
      <c r="X27" s="131" t="s">
        <v>467</v>
      </c>
      <c r="Y27" s="60" t="s">
        <v>41</v>
      </c>
      <c r="Z27" s="118">
        <f t="shared" si="1"/>
        <v>0</v>
      </c>
      <c r="AF27" s="34"/>
      <c r="AH27" s="177">
        <f t="shared" si="0"/>
        <v>0</v>
      </c>
      <c r="AI27" s="175" t="str">
        <f t="shared" si="3"/>
        <v>OK</v>
      </c>
    </row>
    <row r="28" spans="1:35" ht="55.5" customHeight="1">
      <c r="A28" s="83"/>
      <c r="B28" s="88" t="s">
        <v>410</v>
      </c>
      <c r="C28" s="47" t="s">
        <v>411</v>
      </c>
      <c r="D28" s="46" t="s">
        <v>154</v>
      </c>
      <c r="E28" s="32">
        <v>2688590</v>
      </c>
      <c r="F28" s="291"/>
      <c r="G28" s="291">
        <v>2688590</v>
      </c>
      <c r="H28" s="291"/>
      <c r="I28" s="291"/>
      <c r="J28" s="32">
        <v>-1098030</v>
      </c>
      <c r="K28" s="290">
        <v>2552092</v>
      </c>
      <c r="L28" s="291"/>
      <c r="M28" s="291"/>
      <c r="N28" s="291"/>
      <c r="O28" s="291"/>
      <c r="P28" s="291"/>
      <c r="Q28" s="32">
        <v>-877314</v>
      </c>
      <c r="R28" s="33"/>
      <c r="S28" s="34">
        <v>-1098030</v>
      </c>
      <c r="T28" s="34"/>
      <c r="U28" s="27"/>
      <c r="V28" s="108"/>
      <c r="W28" s="144"/>
      <c r="X28" s="131" t="s">
        <v>99</v>
      </c>
      <c r="Y28" s="60" t="s">
        <v>37</v>
      </c>
      <c r="Z28" s="118">
        <f t="shared" si="1"/>
        <v>0</v>
      </c>
      <c r="AF28" s="34">
        <v>-1098030</v>
      </c>
      <c r="AH28" s="177">
        <f t="shared" si="0"/>
        <v>-1098030</v>
      </c>
      <c r="AI28" s="175" t="str">
        <f t="shared" si="3"/>
        <v>OK</v>
      </c>
    </row>
    <row r="29" spans="1:35" ht="55.5" customHeight="1">
      <c r="A29" s="83"/>
      <c r="B29" s="84" t="s">
        <v>61</v>
      </c>
      <c r="C29" s="47" t="s">
        <v>314</v>
      </c>
      <c r="D29" s="46" t="s">
        <v>315</v>
      </c>
      <c r="E29" s="32">
        <v>280</v>
      </c>
      <c r="F29" s="291"/>
      <c r="G29" s="291">
        <v>76</v>
      </c>
      <c r="H29" s="291"/>
      <c r="I29" s="291">
        <v>204</v>
      </c>
      <c r="J29" s="32">
        <v>10000</v>
      </c>
      <c r="K29" s="290">
        <v>292</v>
      </c>
      <c r="L29" s="291"/>
      <c r="M29" s="291"/>
      <c r="N29" s="291"/>
      <c r="O29" s="291"/>
      <c r="P29" s="291"/>
      <c r="Q29" s="32">
        <v>10000</v>
      </c>
      <c r="R29" s="33"/>
      <c r="S29" s="34"/>
      <c r="T29" s="34"/>
      <c r="U29" s="27">
        <v>10000</v>
      </c>
      <c r="V29" s="108"/>
      <c r="W29" s="144"/>
      <c r="X29" s="131" t="s">
        <v>316</v>
      </c>
      <c r="Y29" s="60" t="s">
        <v>41</v>
      </c>
      <c r="Z29" s="118">
        <f t="shared" si="1"/>
        <v>0</v>
      </c>
      <c r="AF29" s="56"/>
      <c r="AH29" s="177">
        <f t="shared" si="0"/>
        <v>0</v>
      </c>
      <c r="AI29" s="175" t="str">
        <f t="shared" si="3"/>
        <v>OK</v>
      </c>
    </row>
    <row r="30" spans="1:35" ht="31.5" customHeight="1">
      <c r="A30" s="83"/>
      <c r="B30" s="84" t="s">
        <v>435</v>
      </c>
      <c r="C30" s="47" t="s">
        <v>436</v>
      </c>
      <c r="D30" s="46" t="s">
        <v>253</v>
      </c>
      <c r="E30" s="32">
        <v>171</v>
      </c>
      <c r="F30" s="291"/>
      <c r="G30" s="291"/>
      <c r="H30" s="291"/>
      <c r="I30" s="291">
        <v>171</v>
      </c>
      <c r="J30" s="32">
        <v>-171</v>
      </c>
      <c r="K30" s="290">
        <v>5034</v>
      </c>
      <c r="L30" s="291"/>
      <c r="M30" s="291"/>
      <c r="N30" s="291"/>
      <c r="O30" s="291"/>
      <c r="P30" s="291"/>
      <c r="Q30" s="32">
        <v>-5034</v>
      </c>
      <c r="R30" s="33"/>
      <c r="S30" s="34"/>
      <c r="T30" s="34"/>
      <c r="U30" s="27">
        <v>-171</v>
      </c>
      <c r="V30" s="108"/>
      <c r="W30" s="144"/>
      <c r="X30" s="131"/>
      <c r="Y30" s="60" t="s">
        <v>37</v>
      </c>
      <c r="Z30" s="118">
        <f t="shared" si="1"/>
        <v>0</v>
      </c>
      <c r="AH30" s="177">
        <f t="shared" si="0"/>
        <v>0</v>
      </c>
      <c r="AI30" s="175" t="str">
        <f t="shared" si="3"/>
        <v>OK</v>
      </c>
    </row>
    <row r="31" spans="1:36" ht="43.5" customHeight="1" thickBot="1">
      <c r="A31" s="83"/>
      <c r="B31" s="85"/>
      <c r="C31" s="51"/>
      <c r="D31" s="37" t="s">
        <v>235</v>
      </c>
      <c r="E31" s="26">
        <v>34546</v>
      </c>
      <c r="F31" s="293"/>
      <c r="G31" s="293">
        <v>14124</v>
      </c>
      <c r="H31" s="293"/>
      <c r="I31" s="293">
        <f>E31-G31</f>
        <v>20422</v>
      </c>
      <c r="J31" s="26">
        <v>-34546</v>
      </c>
      <c r="K31" s="292">
        <v>35802</v>
      </c>
      <c r="L31" s="293"/>
      <c r="M31" s="293"/>
      <c r="N31" s="293"/>
      <c r="O31" s="293"/>
      <c r="P31" s="293"/>
      <c r="Q31" s="26">
        <v>-35802</v>
      </c>
      <c r="R31" s="43"/>
      <c r="S31" s="44">
        <v>-14124</v>
      </c>
      <c r="T31" s="44"/>
      <c r="U31" s="45">
        <v>-20422</v>
      </c>
      <c r="V31" s="109"/>
      <c r="W31" s="138"/>
      <c r="X31" s="119" t="s">
        <v>468</v>
      </c>
      <c r="Y31" s="60" t="s">
        <v>37</v>
      </c>
      <c r="Z31" s="118">
        <f t="shared" si="1"/>
        <v>0</v>
      </c>
      <c r="AF31" s="44">
        <v>-14124</v>
      </c>
      <c r="AH31" s="177">
        <f t="shared" si="0"/>
        <v>-14124</v>
      </c>
      <c r="AI31" s="175" t="str">
        <f t="shared" si="3"/>
        <v>OK</v>
      </c>
      <c r="AJ31" s="44">
        <v>-14124</v>
      </c>
    </row>
    <row r="32" spans="1:35" ht="31.5" customHeight="1" thickBot="1">
      <c r="A32" s="89"/>
      <c r="B32" s="90"/>
      <c r="C32" s="52"/>
      <c r="D32" s="52" t="s">
        <v>22</v>
      </c>
      <c r="E32" s="53">
        <f aca="true" t="shared" si="4" ref="E32:O32">SUM(E9:E31)</f>
        <v>11914193</v>
      </c>
      <c r="F32" s="265">
        <f t="shared" si="4"/>
        <v>52930</v>
      </c>
      <c r="G32" s="265">
        <f t="shared" si="4"/>
        <v>3557045</v>
      </c>
      <c r="H32" s="265">
        <f t="shared" si="4"/>
        <v>0</v>
      </c>
      <c r="I32" s="265">
        <f t="shared" si="4"/>
        <v>8282649</v>
      </c>
      <c r="J32" s="53">
        <f t="shared" si="4"/>
        <v>-4331678</v>
      </c>
      <c r="K32" s="296">
        <f t="shared" si="4"/>
        <v>13235529</v>
      </c>
      <c r="L32" s="265">
        <f t="shared" si="4"/>
        <v>0</v>
      </c>
      <c r="M32" s="265">
        <f t="shared" si="4"/>
        <v>178853</v>
      </c>
      <c r="N32" s="265">
        <f t="shared" si="4"/>
        <v>0</v>
      </c>
      <c r="O32" s="265">
        <f t="shared" si="4"/>
        <v>2502959</v>
      </c>
      <c r="P32" s="265"/>
      <c r="Q32" s="53">
        <f>SUM(Q9:Q31)</f>
        <v>-4252834</v>
      </c>
      <c r="R32" s="62">
        <f>SUM(R9:R31)</f>
        <v>-26990</v>
      </c>
      <c r="S32" s="55">
        <f>SUM(S9:S31)</f>
        <v>-1818414</v>
      </c>
      <c r="T32" s="55">
        <f>SUM(T9:T31)</f>
        <v>0</v>
      </c>
      <c r="U32" s="58">
        <f>SUM(U9:U31)</f>
        <v>-2486274</v>
      </c>
      <c r="V32" s="62"/>
      <c r="W32" s="58"/>
      <c r="X32" s="133"/>
      <c r="Z32" s="118">
        <f t="shared" si="1"/>
        <v>0</v>
      </c>
      <c r="AB32" s="53">
        <f aca="true" t="shared" si="5" ref="AB32:AG32">SUM(AB9:AB31)</f>
        <v>0</v>
      </c>
      <c r="AC32" s="53">
        <f t="shared" si="5"/>
        <v>0</v>
      </c>
      <c r="AD32" s="53">
        <f t="shared" si="5"/>
        <v>0</v>
      </c>
      <c r="AE32" s="53">
        <f t="shared" si="5"/>
        <v>0</v>
      </c>
      <c r="AF32" s="53">
        <f t="shared" si="5"/>
        <v>-1112154</v>
      </c>
      <c r="AG32" s="53">
        <f t="shared" si="5"/>
        <v>-706260</v>
      </c>
      <c r="AH32" s="177">
        <f t="shared" si="0"/>
        <v>-1818414</v>
      </c>
      <c r="AI32" s="175" t="str">
        <f t="shared" si="3"/>
        <v>OK</v>
      </c>
    </row>
    <row r="33" spans="1:35" ht="43.5" customHeight="1">
      <c r="A33" s="83" t="s">
        <v>53</v>
      </c>
      <c r="B33" s="85" t="s">
        <v>54</v>
      </c>
      <c r="C33" s="47" t="s">
        <v>64</v>
      </c>
      <c r="D33" s="46" t="s">
        <v>65</v>
      </c>
      <c r="E33" s="32">
        <v>396073</v>
      </c>
      <c r="F33" s="291"/>
      <c r="G33" s="291"/>
      <c r="H33" s="291"/>
      <c r="I33" s="291">
        <v>396073</v>
      </c>
      <c r="J33" s="32">
        <v>53903</v>
      </c>
      <c r="K33" s="290">
        <v>393308</v>
      </c>
      <c r="L33" s="291"/>
      <c r="M33" s="291"/>
      <c r="N33" s="291"/>
      <c r="O33" s="291"/>
      <c r="P33" s="291"/>
      <c r="Q33" s="32">
        <v>56668</v>
      </c>
      <c r="R33" s="33"/>
      <c r="S33" s="34"/>
      <c r="T33" s="34"/>
      <c r="U33" s="27">
        <v>53903</v>
      </c>
      <c r="V33" s="108"/>
      <c r="W33" s="144"/>
      <c r="X33" s="131" t="s">
        <v>470</v>
      </c>
      <c r="Y33" s="60" t="s">
        <v>41</v>
      </c>
      <c r="Z33" s="118">
        <f t="shared" si="1"/>
        <v>0</v>
      </c>
      <c r="AH33" s="177">
        <f t="shared" si="0"/>
        <v>0</v>
      </c>
      <c r="AI33" s="175" t="str">
        <f t="shared" si="3"/>
        <v>OK</v>
      </c>
    </row>
    <row r="34" spans="1:35" ht="31.5" customHeight="1">
      <c r="A34" s="83"/>
      <c r="B34" s="85"/>
      <c r="C34" s="47" t="s">
        <v>62</v>
      </c>
      <c r="D34" s="46" t="s">
        <v>63</v>
      </c>
      <c r="E34" s="32">
        <v>416378</v>
      </c>
      <c r="F34" s="291">
        <v>276652</v>
      </c>
      <c r="G34" s="291"/>
      <c r="H34" s="291"/>
      <c r="I34" s="291">
        <v>137729</v>
      </c>
      <c r="J34" s="32">
        <v>-416378</v>
      </c>
      <c r="K34" s="290">
        <v>422339</v>
      </c>
      <c r="L34" s="291">
        <f>K34*2/3</f>
        <v>281559.3333333333</v>
      </c>
      <c r="M34" s="291"/>
      <c r="N34" s="291"/>
      <c r="O34" s="291">
        <f>K34*1/3</f>
        <v>140779.66666666666</v>
      </c>
      <c r="P34" s="291"/>
      <c r="Q34" s="32">
        <v>-416378</v>
      </c>
      <c r="R34" s="33">
        <v>-276652</v>
      </c>
      <c r="S34" s="34"/>
      <c r="T34" s="34"/>
      <c r="U34" s="27">
        <v>-139726</v>
      </c>
      <c r="V34" s="108"/>
      <c r="W34" s="144"/>
      <c r="X34" s="131"/>
      <c r="Y34" s="60" t="s">
        <v>266</v>
      </c>
      <c r="Z34" s="118">
        <f t="shared" si="1"/>
        <v>0</v>
      </c>
      <c r="AH34" s="177">
        <f t="shared" si="0"/>
        <v>0</v>
      </c>
      <c r="AI34" s="175" t="str">
        <f t="shared" si="3"/>
        <v>OK</v>
      </c>
    </row>
    <row r="35" spans="1:35" ht="31.5" customHeight="1">
      <c r="A35" s="83"/>
      <c r="B35" s="86"/>
      <c r="C35" s="46"/>
      <c r="D35" s="46" t="s">
        <v>23</v>
      </c>
      <c r="E35" s="32">
        <v>12680</v>
      </c>
      <c r="F35" s="291">
        <v>12420</v>
      </c>
      <c r="G35" s="291"/>
      <c r="H35" s="291"/>
      <c r="I35" s="291">
        <f>E35-F35</f>
        <v>260</v>
      </c>
      <c r="J35" s="32">
        <v>-12680</v>
      </c>
      <c r="K35" s="290">
        <v>12694</v>
      </c>
      <c r="L35" s="291"/>
      <c r="M35" s="291"/>
      <c r="N35" s="291"/>
      <c r="O35" s="291"/>
      <c r="P35" s="291"/>
      <c r="Q35" s="32">
        <v>-12694</v>
      </c>
      <c r="R35" s="33">
        <f>-F35</f>
        <v>-12420</v>
      </c>
      <c r="S35" s="34"/>
      <c r="T35" s="34"/>
      <c r="U35" s="27">
        <f>-I35</f>
        <v>-260</v>
      </c>
      <c r="V35" s="108"/>
      <c r="W35" s="144"/>
      <c r="X35" s="131"/>
      <c r="Y35" s="60" t="s">
        <v>37</v>
      </c>
      <c r="Z35" s="118">
        <f t="shared" si="1"/>
        <v>0</v>
      </c>
      <c r="AH35" s="177">
        <f t="shared" si="0"/>
        <v>0</v>
      </c>
      <c r="AI35" s="175" t="str">
        <f t="shared" si="3"/>
        <v>OK</v>
      </c>
    </row>
    <row r="36" spans="1:35" ht="45.75" customHeight="1">
      <c r="A36" s="83"/>
      <c r="B36" s="88" t="s">
        <v>10</v>
      </c>
      <c r="C36" s="47" t="s">
        <v>375</v>
      </c>
      <c r="D36" s="46" t="s">
        <v>397</v>
      </c>
      <c r="E36" s="32">
        <v>1092557</v>
      </c>
      <c r="F36" s="291">
        <v>12547</v>
      </c>
      <c r="G36" s="291"/>
      <c r="H36" s="291"/>
      <c r="I36" s="291">
        <v>1080010</v>
      </c>
      <c r="J36" s="32">
        <v>3000</v>
      </c>
      <c r="K36" s="290">
        <v>984530</v>
      </c>
      <c r="L36" s="291"/>
      <c r="M36" s="291"/>
      <c r="N36" s="291"/>
      <c r="O36" s="291"/>
      <c r="P36" s="291"/>
      <c r="Q36" s="32">
        <v>3000</v>
      </c>
      <c r="R36" s="33"/>
      <c r="S36" s="34"/>
      <c r="T36" s="34"/>
      <c r="U36" s="27">
        <v>3000</v>
      </c>
      <c r="V36" s="108"/>
      <c r="W36" s="144"/>
      <c r="X36" s="119" t="s">
        <v>312</v>
      </c>
      <c r="Y36" s="60" t="s">
        <v>41</v>
      </c>
      <c r="Z36" s="118">
        <f t="shared" si="1"/>
        <v>0</v>
      </c>
      <c r="AH36" s="177">
        <f t="shared" si="0"/>
        <v>0</v>
      </c>
      <c r="AI36" s="175" t="str">
        <f t="shared" si="3"/>
        <v>OK</v>
      </c>
    </row>
    <row r="37" spans="1:35" ht="45.75" customHeight="1">
      <c r="A37" s="83"/>
      <c r="B37" s="178"/>
      <c r="C37" s="37" t="s">
        <v>68</v>
      </c>
      <c r="D37" s="46" t="s">
        <v>69</v>
      </c>
      <c r="E37" s="32">
        <v>191376</v>
      </c>
      <c r="F37" s="291"/>
      <c r="G37" s="291"/>
      <c r="H37" s="291"/>
      <c r="I37" s="291">
        <v>191376</v>
      </c>
      <c r="J37" s="32">
        <v>37992</v>
      </c>
      <c r="K37" s="290">
        <v>183024</v>
      </c>
      <c r="L37" s="291"/>
      <c r="M37" s="291"/>
      <c r="N37" s="291"/>
      <c r="O37" s="291"/>
      <c r="P37" s="291"/>
      <c r="Q37" s="32">
        <v>46344</v>
      </c>
      <c r="R37" s="33"/>
      <c r="S37" s="34"/>
      <c r="T37" s="34"/>
      <c r="U37" s="27">
        <v>37992</v>
      </c>
      <c r="V37" s="143"/>
      <c r="W37" s="144"/>
      <c r="X37" s="37" t="s">
        <v>471</v>
      </c>
      <c r="Y37" s="70" t="s">
        <v>41</v>
      </c>
      <c r="Z37" s="118">
        <f t="shared" si="1"/>
        <v>0</v>
      </c>
      <c r="AG37" s="70"/>
      <c r="AH37" s="177">
        <f t="shared" si="0"/>
        <v>0</v>
      </c>
      <c r="AI37" s="175" t="str">
        <f t="shared" si="3"/>
        <v>OK</v>
      </c>
    </row>
    <row r="38" spans="1:35" ht="57" customHeight="1">
      <c r="A38" s="83"/>
      <c r="B38" s="178"/>
      <c r="C38" s="37" t="s">
        <v>365</v>
      </c>
      <c r="D38" s="46" t="s">
        <v>42</v>
      </c>
      <c r="E38" s="32">
        <v>5512961</v>
      </c>
      <c r="F38" s="291"/>
      <c r="G38" s="291"/>
      <c r="H38" s="291"/>
      <c r="I38" s="291">
        <v>5512961</v>
      </c>
      <c r="J38" s="32">
        <v>116000</v>
      </c>
      <c r="K38" s="290">
        <v>5213540</v>
      </c>
      <c r="L38" s="291"/>
      <c r="M38" s="291"/>
      <c r="N38" s="291"/>
      <c r="O38" s="291"/>
      <c r="P38" s="291"/>
      <c r="Q38" s="32">
        <v>1278000</v>
      </c>
      <c r="R38" s="33"/>
      <c r="S38" s="34"/>
      <c r="T38" s="34"/>
      <c r="U38" s="27">
        <v>116000</v>
      </c>
      <c r="V38" s="108"/>
      <c r="W38" s="164"/>
      <c r="X38" s="119" t="s">
        <v>247</v>
      </c>
      <c r="Y38" s="60" t="s">
        <v>41</v>
      </c>
      <c r="Z38" s="118">
        <f t="shared" si="1"/>
        <v>0</v>
      </c>
      <c r="AC38" s="25"/>
      <c r="AH38" s="177">
        <f t="shared" si="0"/>
        <v>0</v>
      </c>
      <c r="AI38" s="175" t="str">
        <f t="shared" si="3"/>
        <v>OK</v>
      </c>
    </row>
    <row r="39" spans="1:35" ht="56.25" customHeight="1">
      <c r="A39" s="83"/>
      <c r="B39" s="146"/>
      <c r="C39" s="46" t="s">
        <v>45</v>
      </c>
      <c r="D39" s="46" t="s">
        <v>221</v>
      </c>
      <c r="E39" s="32">
        <v>41200</v>
      </c>
      <c r="F39" s="291"/>
      <c r="G39" s="291"/>
      <c r="H39" s="291"/>
      <c r="I39" s="291"/>
      <c r="J39" s="32">
        <v>299156</v>
      </c>
      <c r="K39" s="290">
        <v>84669</v>
      </c>
      <c r="L39" s="291"/>
      <c r="M39" s="291"/>
      <c r="N39" s="291"/>
      <c r="O39" s="291"/>
      <c r="P39" s="291"/>
      <c r="Q39" s="32">
        <v>257374</v>
      </c>
      <c r="R39" s="33"/>
      <c r="S39" s="34"/>
      <c r="T39" s="34"/>
      <c r="U39" s="27">
        <v>299156</v>
      </c>
      <c r="V39" s="108"/>
      <c r="W39" s="144"/>
      <c r="X39" s="131" t="s">
        <v>94</v>
      </c>
      <c r="Y39" s="60" t="s">
        <v>41</v>
      </c>
      <c r="Z39" s="118">
        <f t="shared" si="1"/>
        <v>0</v>
      </c>
      <c r="AH39" s="177">
        <f t="shared" si="0"/>
        <v>0</v>
      </c>
      <c r="AI39" s="175" t="str">
        <f t="shared" si="3"/>
        <v>OK</v>
      </c>
    </row>
    <row r="40" spans="1:35" ht="51.75" customHeight="1">
      <c r="A40" s="83"/>
      <c r="B40" s="84" t="s">
        <v>55</v>
      </c>
      <c r="C40" s="51" t="s">
        <v>46</v>
      </c>
      <c r="D40" s="46" t="s">
        <v>56</v>
      </c>
      <c r="E40" s="32" t="s">
        <v>108</v>
      </c>
      <c r="F40" s="291"/>
      <c r="G40" s="291"/>
      <c r="H40" s="291"/>
      <c r="I40" s="291"/>
      <c r="J40" s="32">
        <v>8310</v>
      </c>
      <c r="K40" s="290" t="s">
        <v>108</v>
      </c>
      <c r="L40" s="291"/>
      <c r="M40" s="291"/>
      <c r="N40" s="291"/>
      <c r="O40" s="291"/>
      <c r="P40" s="291"/>
      <c r="Q40" s="32">
        <v>8310</v>
      </c>
      <c r="R40" s="33"/>
      <c r="S40" s="34"/>
      <c r="T40" s="34"/>
      <c r="U40" s="27">
        <v>8310</v>
      </c>
      <c r="V40" s="108"/>
      <c r="W40" s="144"/>
      <c r="X40" s="131" t="s">
        <v>472</v>
      </c>
      <c r="Y40" s="60" t="s">
        <v>41</v>
      </c>
      <c r="Z40" s="118">
        <f t="shared" si="1"/>
        <v>0</v>
      </c>
      <c r="AF40" s="25"/>
      <c r="AH40" s="177">
        <f t="shared" si="0"/>
        <v>0</v>
      </c>
      <c r="AI40" s="175" t="str">
        <f t="shared" si="3"/>
        <v>OK</v>
      </c>
    </row>
    <row r="41" spans="1:35" ht="40.5" customHeight="1">
      <c r="A41" s="83"/>
      <c r="B41" s="85"/>
      <c r="C41" s="46"/>
      <c r="D41" s="46" t="s">
        <v>47</v>
      </c>
      <c r="E41" s="32">
        <v>15405</v>
      </c>
      <c r="F41" s="291">
        <v>10269</v>
      </c>
      <c r="G41" s="291"/>
      <c r="H41" s="291"/>
      <c r="I41" s="291">
        <v>5136</v>
      </c>
      <c r="J41" s="32">
        <v>10000</v>
      </c>
      <c r="K41" s="290">
        <v>16777</v>
      </c>
      <c r="L41" s="291"/>
      <c r="M41" s="291"/>
      <c r="N41" s="291"/>
      <c r="O41" s="291"/>
      <c r="P41" s="291"/>
      <c r="Q41" s="32">
        <v>10000</v>
      </c>
      <c r="R41" s="33"/>
      <c r="S41" s="34"/>
      <c r="T41" s="34"/>
      <c r="U41" s="27">
        <v>10000</v>
      </c>
      <c r="V41" s="108"/>
      <c r="W41" s="144"/>
      <c r="X41" s="131" t="s">
        <v>273</v>
      </c>
      <c r="Y41" s="60" t="s">
        <v>41</v>
      </c>
      <c r="Z41" s="118">
        <f t="shared" si="1"/>
        <v>0</v>
      </c>
      <c r="AF41" s="25"/>
      <c r="AH41" s="177">
        <f t="shared" si="0"/>
        <v>0</v>
      </c>
      <c r="AI41" s="175" t="str">
        <f t="shared" si="3"/>
        <v>OK</v>
      </c>
    </row>
    <row r="42" spans="1:35" ht="40.5" customHeight="1">
      <c r="A42" s="83"/>
      <c r="B42" s="85"/>
      <c r="C42" s="46" t="s">
        <v>350</v>
      </c>
      <c r="D42" s="46"/>
      <c r="E42" s="32">
        <v>1869793</v>
      </c>
      <c r="F42" s="291"/>
      <c r="G42" s="291"/>
      <c r="H42" s="291"/>
      <c r="I42" s="291"/>
      <c r="J42" s="32">
        <v>1098000</v>
      </c>
      <c r="K42" s="290">
        <v>2014372</v>
      </c>
      <c r="L42" s="291"/>
      <c r="M42" s="291"/>
      <c r="N42" s="291"/>
      <c r="O42" s="291"/>
      <c r="P42" s="291"/>
      <c r="Q42" s="32">
        <v>953000</v>
      </c>
      <c r="R42" s="33"/>
      <c r="S42" s="34"/>
      <c r="T42" s="34"/>
      <c r="U42" s="27">
        <v>1098000</v>
      </c>
      <c r="V42" s="108"/>
      <c r="W42" s="144"/>
      <c r="X42" s="131" t="s">
        <v>319</v>
      </c>
      <c r="Y42" s="60" t="s">
        <v>41</v>
      </c>
      <c r="Z42" s="118">
        <f t="shared" si="1"/>
        <v>0</v>
      </c>
      <c r="AF42" s="25"/>
      <c r="AH42" s="177">
        <f t="shared" si="0"/>
        <v>0</v>
      </c>
      <c r="AI42" s="175" t="str">
        <f t="shared" si="3"/>
        <v>OK</v>
      </c>
    </row>
    <row r="43" spans="1:35" ht="40.5" customHeight="1">
      <c r="A43" s="83"/>
      <c r="B43" s="85"/>
      <c r="C43" s="46" t="s">
        <v>70</v>
      </c>
      <c r="D43" s="46" t="s">
        <v>571</v>
      </c>
      <c r="E43" s="32" t="s">
        <v>57</v>
      </c>
      <c r="F43" s="291"/>
      <c r="G43" s="291"/>
      <c r="H43" s="291"/>
      <c r="I43" s="291"/>
      <c r="J43" s="32">
        <v>500000</v>
      </c>
      <c r="K43" s="290" t="s">
        <v>57</v>
      </c>
      <c r="L43" s="291"/>
      <c r="M43" s="291"/>
      <c r="N43" s="291"/>
      <c r="O43" s="291"/>
      <c r="P43" s="291"/>
      <c r="Q43" s="32">
        <v>500000</v>
      </c>
      <c r="R43" s="33"/>
      <c r="S43" s="34"/>
      <c r="T43" s="34"/>
      <c r="U43" s="27">
        <v>500000</v>
      </c>
      <c r="V43" s="108"/>
      <c r="W43" s="144"/>
      <c r="X43" s="131" t="s">
        <v>519</v>
      </c>
      <c r="Y43" s="60" t="s">
        <v>41</v>
      </c>
      <c r="Z43" s="118">
        <f t="shared" si="1"/>
        <v>0</v>
      </c>
      <c r="AF43" s="25"/>
      <c r="AH43" s="177">
        <f t="shared" si="0"/>
        <v>0</v>
      </c>
      <c r="AI43" s="175" t="str">
        <f t="shared" si="3"/>
        <v>OK</v>
      </c>
    </row>
    <row r="44" spans="1:35" ht="40.5" customHeight="1">
      <c r="A44" s="83"/>
      <c r="B44" s="87" t="s">
        <v>71</v>
      </c>
      <c r="C44" s="46" t="s">
        <v>71</v>
      </c>
      <c r="D44" s="46" t="s">
        <v>85</v>
      </c>
      <c r="E44" s="32">
        <v>6875</v>
      </c>
      <c r="F44" s="291">
        <v>5052</v>
      </c>
      <c r="G44" s="291"/>
      <c r="H44" s="291"/>
      <c r="I44" s="291">
        <v>1823</v>
      </c>
      <c r="J44" s="32">
        <v>2500</v>
      </c>
      <c r="K44" s="290">
        <v>4668</v>
      </c>
      <c r="L44" s="291"/>
      <c r="M44" s="291"/>
      <c r="N44" s="291"/>
      <c r="O44" s="291"/>
      <c r="P44" s="291"/>
      <c r="Q44" s="32">
        <v>2500</v>
      </c>
      <c r="R44" s="33"/>
      <c r="S44" s="34"/>
      <c r="T44" s="34"/>
      <c r="U44" s="27">
        <v>2500</v>
      </c>
      <c r="V44" s="108"/>
      <c r="W44" s="144"/>
      <c r="X44" s="131" t="s">
        <v>273</v>
      </c>
      <c r="Y44" s="60" t="s">
        <v>41</v>
      </c>
      <c r="Z44" s="118">
        <f t="shared" si="1"/>
        <v>0</v>
      </c>
      <c r="AF44" s="25"/>
      <c r="AH44" s="177">
        <f t="shared" si="0"/>
        <v>0</v>
      </c>
      <c r="AI44" s="175" t="str">
        <f t="shared" si="3"/>
        <v>OK</v>
      </c>
    </row>
    <row r="45" spans="1:35" ht="51" customHeight="1">
      <c r="A45" s="83"/>
      <c r="B45" s="84" t="s">
        <v>67</v>
      </c>
      <c r="C45" s="46" t="s">
        <v>228</v>
      </c>
      <c r="D45" s="46" t="s">
        <v>571</v>
      </c>
      <c r="E45" s="32" t="s">
        <v>57</v>
      </c>
      <c r="F45" s="291"/>
      <c r="G45" s="291"/>
      <c r="H45" s="291"/>
      <c r="I45" s="291"/>
      <c r="J45" s="32">
        <v>604826</v>
      </c>
      <c r="K45" s="290" t="s">
        <v>57</v>
      </c>
      <c r="L45" s="291"/>
      <c r="M45" s="291"/>
      <c r="N45" s="291"/>
      <c r="O45" s="291"/>
      <c r="P45" s="291"/>
      <c r="Q45" s="32">
        <v>843186</v>
      </c>
      <c r="R45" s="33"/>
      <c r="S45" s="34"/>
      <c r="T45" s="34"/>
      <c r="U45" s="27">
        <v>604826</v>
      </c>
      <c r="V45" s="108"/>
      <c r="W45" s="144"/>
      <c r="X45" s="131"/>
      <c r="Y45" s="60" t="s">
        <v>41</v>
      </c>
      <c r="Z45" s="118">
        <f t="shared" si="1"/>
        <v>0</v>
      </c>
      <c r="AF45" s="25"/>
      <c r="AH45" s="177">
        <f t="shared" si="0"/>
        <v>0</v>
      </c>
      <c r="AI45" s="175" t="str">
        <f t="shared" si="3"/>
        <v>OK</v>
      </c>
    </row>
    <row r="46" spans="1:35" ht="40.5" customHeight="1">
      <c r="A46" s="83"/>
      <c r="B46" s="87" t="s">
        <v>398</v>
      </c>
      <c r="C46" s="46" t="s">
        <v>24</v>
      </c>
      <c r="D46" s="46"/>
      <c r="E46" s="32">
        <v>61740</v>
      </c>
      <c r="F46" s="291">
        <v>41160</v>
      </c>
      <c r="G46" s="291"/>
      <c r="H46" s="291">
        <v>20400</v>
      </c>
      <c r="I46" s="291">
        <v>180</v>
      </c>
      <c r="J46" s="32">
        <v>-61740</v>
      </c>
      <c r="K46" s="290">
        <v>63650</v>
      </c>
      <c r="L46" s="291"/>
      <c r="M46" s="291"/>
      <c r="N46" s="291"/>
      <c r="O46" s="291"/>
      <c r="P46" s="291"/>
      <c r="Q46" s="32">
        <v>-63650</v>
      </c>
      <c r="R46" s="33">
        <v>-41160</v>
      </c>
      <c r="S46" s="34"/>
      <c r="T46" s="34">
        <v>-20400</v>
      </c>
      <c r="U46" s="27">
        <v>-180</v>
      </c>
      <c r="V46" s="108"/>
      <c r="W46" s="144"/>
      <c r="X46" s="131" t="s">
        <v>391</v>
      </c>
      <c r="Y46" s="60" t="s">
        <v>37</v>
      </c>
      <c r="Z46" s="118">
        <f t="shared" si="1"/>
        <v>0</v>
      </c>
      <c r="AH46" s="177">
        <f t="shared" si="0"/>
        <v>0</v>
      </c>
      <c r="AI46" s="175" t="str">
        <f t="shared" si="3"/>
        <v>OK</v>
      </c>
    </row>
    <row r="47" spans="1:35" ht="62.25" customHeight="1">
      <c r="A47" s="83"/>
      <c r="B47" s="85" t="s">
        <v>212</v>
      </c>
      <c r="C47" s="51" t="s">
        <v>86</v>
      </c>
      <c r="D47" s="51" t="s">
        <v>87</v>
      </c>
      <c r="E47" s="39">
        <v>681062</v>
      </c>
      <c r="F47" s="295">
        <v>340481</v>
      </c>
      <c r="G47" s="295"/>
      <c r="H47" s="295"/>
      <c r="I47" s="295">
        <v>340581</v>
      </c>
      <c r="J47" s="39">
        <v>50000</v>
      </c>
      <c r="K47" s="294">
        <v>628533</v>
      </c>
      <c r="L47" s="295"/>
      <c r="M47" s="295"/>
      <c r="N47" s="295"/>
      <c r="O47" s="295"/>
      <c r="P47" s="295"/>
      <c r="Q47" s="39">
        <v>50000</v>
      </c>
      <c r="R47" s="40"/>
      <c r="S47" s="41"/>
      <c r="T47" s="41"/>
      <c r="U47" s="42">
        <v>50000</v>
      </c>
      <c r="V47" s="56"/>
      <c r="W47" s="139"/>
      <c r="X47" s="132" t="s">
        <v>194</v>
      </c>
      <c r="Y47" s="60" t="s">
        <v>41</v>
      </c>
      <c r="Z47" s="118">
        <f t="shared" si="1"/>
        <v>0</v>
      </c>
      <c r="AB47" s="25"/>
      <c r="AH47" s="177">
        <f t="shared" si="0"/>
        <v>0</v>
      </c>
      <c r="AI47" s="175" t="str">
        <f t="shared" si="3"/>
        <v>OK</v>
      </c>
    </row>
    <row r="48" spans="1:35" ht="54.75" customHeight="1">
      <c r="A48" s="83"/>
      <c r="B48" s="141"/>
      <c r="C48" s="37" t="s">
        <v>352</v>
      </c>
      <c r="D48" s="37" t="s">
        <v>42</v>
      </c>
      <c r="E48" s="26">
        <v>3356098</v>
      </c>
      <c r="F48" s="293"/>
      <c r="G48" s="293">
        <v>203080</v>
      </c>
      <c r="H48" s="293"/>
      <c r="I48" s="293">
        <v>3153018</v>
      </c>
      <c r="J48" s="26">
        <v>5715000</v>
      </c>
      <c r="K48" s="292">
        <v>3144492</v>
      </c>
      <c r="L48" s="293"/>
      <c r="M48" s="293"/>
      <c r="N48" s="293"/>
      <c r="O48" s="293"/>
      <c r="P48" s="293"/>
      <c r="Q48" s="26">
        <v>6337000</v>
      </c>
      <c r="R48" s="43"/>
      <c r="S48" s="44"/>
      <c r="T48" s="44"/>
      <c r="U48" s="45">
        <v>5715000</v>
      </c>
      <c r="V48" s="109"/>
      <c r="W48" s="138"/>
      <c r="X48" s="119" t="s">
        <v>103</v>
      </c>
      <c r="Y48" s="60" t="s">
        <v>41</v>
      </c>
      <c r="Z48" s="118">
        <f t="shared" si="1"/>
        <v>0</v>
      </c>
      <c r="AB48" s="25"/>
      <c r="AH48" s="177">
        <f t="shared" si="0"/>
        <v>0</v>
      </c>
      <c r="AI48" s="175" t="str">
        <f t="shared" si="3"/>
        <v>OK</v>
      </c>
    </row>
    <row r="49" spans="1:35" ht="54.75" customHeight="1" thickBot="1">
      <c r="A49" s="83"/>
      <c r="B49" s="85" t="s">
        <v>229</v>
      </c>
      <c r="C49" s="37" t="s">
        <v>317</v>
      </c>
      <c r="D49" s="37"/>
      <c r="E49" s="26">
        <v>1021466</v>
      </c>
      <c r="F49" s="293"/>
      <c r="G49" s="293"/>
      <c r="H49" s="293"/>
      <c r="I49" s="293">
        <v>1021466</v>
      </c>
      <c r="J49" s="26">
        <v>33000</v>
      </c>
      <c r="K49" s="292">
        <v>1014386</v>
      </c>
      <c r="L49" s="293"/>
      <c r="M49" s="293"/>
      <c r="N49" s="293"/>
      <c r="O49" s="293"/>
      <c r="P49" s="293"/>
      <c r="Q49" s="26">
        <v>34000</v>
      </c>
      <c r="R49" s="109"/>
      <c r="S49" s="44"/>
      <c r="T49" s="44"/>
      <c r="U49" s="45">
        <v>33000</v>
      </c>
      <c r="V49" s="109"/>
      <c r="W49" s="138"/>
      <c r="X49" s="119" t="s">
        <v>318</v>
      </c>
      <c r="Y49" s="60" t="s">
        <v>41</v>
      </c>
      <c r="Z49" s="118">
        <f t="shared" si="1"/>
        <v>0</v>
      </c>
      <c r="AB49" s="25"/>
      <c r="AH49" s="177">
        <f t="shared" si="0"/>
        <v>0</v>
      </c>
      <c r="AI49" s="175" t="str">
        <f t="shared" si="3"/>
        <v>OK</v>
      </c>
    </row>
    <row r="50" spans="1:35" ht="31.5" customHeight="1" thickBot="1">
      <c r="A50" s="89"/>
      <c r="B50" s="90"/>
      <c r="C50" s="52"/>
      <c r="D50" s="52" t="s">
        <v>22</v>
      </c>
      <c r="E50" s="53">
        <f aca="true" t="shared" si="6" ref="E50:O50">SUM(E33:E49)</f>
        <v>14675664</v>
      </c>
      <c r="F50" s="265">
        <f t="shared" si="6"/>
        <v>698581</v>
      </c>
      <c r="G50" s="265">
        <f t="shared" si="6"/>
        <v>203080</v>
      </c>
      <c r="H50" s="265">
        <f t="shared" si="6"/>
        <v>20400</v>
      </c>
      <c r="I50" s="265">
        <f t="shared" si="6"/>
        <v>11840613</v>
      </c>
      <c r="J50" s="53">
        <f t="shared" si="6"/>
        <v>8040889</v>
      </c>
      <c r="K50" s="296">
        <f t="shared" si="6"/>
        <v>14180982</v>
      </c>
      <c r="L50" s="265">
        <f t="shared" si="6"/>
        <v>281559.3333333333</v>
      </c>
      <c r="M50" s="265">
        <f t="shared" si="6"/>
        <v>0</v>
      </c>
      <c r="N50" s="265">
        <f t="shared" si="6"/>
        <v>0</v>
      </c>
      <c r="O50" s="265">
        <f t="shared" si="6"/>
        <v>140779.66666666666</v>
      </c>
      <c r="P50" s="265"/>
      <c r="Q50" s="53">
        <f>SUM(Q33:Q49)</f>
        <v>9886660</v>
      </c>
      <c r="R50" s="62">
        <f>SUM(R33:R49)</f>
        <v>-330232</v>
      </c>
      <c r="S50" s="55">
        <f>SUM(S33:S49)</f>
        <v>0</v>
      </c>
      <c r="T50" s="55">
        <f>SUM(T33:T49)</f>
        <v>-20400</v>
      </c>
      <c r="U50" s="58">
        <f>SUM(U33:U49)</f>
        <v>8391521</v>
      </c>
      <c r="V50" s="62"/>
      <c r="W50" s="58"/>
      <c r="X50" s="133"/>
      <c r="Z50" s="118">
        <f>J50-R50-S50-T50-U50</f>
        <v>0</v>
      </c>
      <c r="AB50" s="53">
        <f aca="true" t="shared" si="7" ref="AB50:AG50">SUM(AB33:AB48)</f>
        <v>0</v>
      </c>
      <c r="AC50" s="53">
        <f t="shared" si="7"/>
        <v>0</v>
      </c>
      <c r="AD50" s="53">
        <f t="shared" si="7"/>
        <v>0</v>
      </c>
      <c r="AE50" s="53">
        <f t="shared" si="7"/>
        <v>0</v>
      </c>
      <c r="AF50" s="53">
        <f t="shared" si="7"/>
        <v>0</v>
      </c>
      <c r="AG50" s="53">
        <f t="shared" si="7"/>
        <v>0</v>
      </c>
      <c r="AH50" s="177">
        <f t="shared" si="0"/>
        <v>0</v>
      </c>
      <c r="AI50" s="175" t="str">
        <f t="shared" si="3"/>
        <v>OK</v>
      </c>
    </row>
    <row r="51" spans="1:35" ht="39" customHeight="1">
      <c r="A51" s="83" t="s">
        <v>515</v>
      </c>
      <c r="B51" s="86" t="s">
        <v>514</v>
      </c>
      <c r="C51" s="46" t="s">
        <v>58</v>
      </c>
      <c r="D51" s="46"/>
      <c r="E51" s="32">
        <v>1745</v>
      </c>
      <c r="F51" s="291"/>
      <c r="G51" s="291"/>
      <c r="H51" s="291"/>
      <c r="I51" s="291"/>
      <c r="J51" s="32">
        <v>-1745</v>
      </c>
      <c r="K51" s="290">
        <v>2805</v>
      </c>
      <c r="L51" s="291"/>
      <c r="M51" s="291"/>
      <c r="N51" s="291"/>
      <c r="O51" s="291"/>
      <c r="P51" s="291"/>
      <c r="Q51" s="32">
        <v>-2805</v>
      </c>
      <c r="R51" s="33"/>
      <c r="S51" s="34"/>
      <c r="T51" s="34"/>
      <c r="U51" s="27">
        <v>-1745</v>
      </c>
      <c r="V51" s="108"/>
      <c r="W51" s="144"/>
      <c r="X51" s="131" t="s">
        <v>363</v>
      </c>
      <c r="Y51" s="60" t="s">
        <v>37</v>
      </c>
      <c r="Z51" s="118">
        <f>J51-R51-S51-T51-U51</f>
        <v>0</v>
      </c>
      <c r="AH51" s="177">
        <f t="shared" si="0"/>
        <v>0</v>
      </c>
      <c r="AI51" s="175" t="str">
        <f t="shared" si="3"/>
        <v>OK</v>
      </c>
    </row>
    <row r="52" spans="1:35" ht="39" customHeight="1">
      <c r="A52" s="83"/>
      <c r="B52" s="85" t="s">
        <v>473</v>
      </c>
      <c r="C52" s="46" t="s">
        <v>474</v>
      </c>
      <c r="D52" s="46"/>
      <c r="E52" s="32">
        <v>283488</v>
      </c>
      <c r="F52" s="291"/>
      <c r="G52" s="291"/>
      <c r="H52" s="291"/>
      <c r="I52" s="291">
        <v>283488</v>
      </c>
      <c r="J52" s="32">
        <v>164747</v>
      </c>
      <c r="K52" s="290"/>
      <c r="L52" s="291"/>
      <c r="M52" s="291"/>
      <c r="N52" s="291"/>
      <c r="O52" s="291"/>
      <c r="P52" s="291"/>
      <c r="Q52" s="32"/>
      <c r="R52" s="33"/>
      <c r="S52" s="34"/>
      <c r="T52" s="34"/>
      <c r="U52" s="27">
        <v>164747</v>
      </c>
      <c r="V52" s="108"/>
      <c r="W52" s="144"/>
      <c r="X52" s="131" t="s">
        <v>526</v>
      </c>
      <c r="Y52" s="60" t="s">
        <v>41</v>
      </c>
      <c r="Z52" s="118">
        <f aca="true" t="shared" si="8" ref="Z52:Z63">J52-R52-S52-T52-U52</f>
        <v>0</v>
      </c>
      <c r="AH52" s="177"/>
      <c r="AI52" s="175" t="str">
        <f t="shared" si="3"/>
        <v>OK</v>
      </c>
    </row>
    <row r="53" spans="1:35" ht="39" customHeight="1">
      <c r="A53" s="83"/>
      <c r="B53" s="85" t="s">
        <v>524</v>
      </c>
      <c r="C53" s="46" t="s">
        <v>525</v>
      </c>
      <c r="D53" s="46"/>
      <c r="E53" s="32">
        <v>1990846</v>
      </c>
      <c r="F53" s="291"/>
      <c r="G53" s="291"/>
      <c r="H53" s="291"/>
      <c r="I53" s="291"/>
      <c r="J53" s="32">
        <v>-164747</v>
      </c>
      <c r="K53" s="290"/>
      <c r="L53" s="291"/>
      <c r="M53" s="291"/>
      <c r="N53" s="291"/>
      <c r="O53" s="291"/>
      <c r="P53" s="291"/>
      <c r="Q53" s="32"/>
      <c r="R53" s="33"/>
      <c r="S53" s="108"/>
      <c r="T53" s="34"/>
      <c r="U53" s="27">
        <v>-164747</v>
      </c>
      <c r="V53" s="108"/>
      <c r="W53" s="144"/>
      <c r="X53" s="131" t="s">
        <v>526</v>
      </c>
      <c r="Y53" s="60" t="s">
        <v>37</v>
      </c>
      <c r="Z53" s="118">
        <f t="shared" si="8"/>
        <v>0</v>
      </c>
      <c r="AH53" s="177"/>
      <c r="AI53" s="175" t="str">
        <f t="shared" si="3"/>
        <v>OK</v>
      </c>
    </row>
    <row r="54" spans="1:36" ht="106.5" customHeight="1">
      <c r="A54" s="83"/>
      <c r="B54" s="84" t="s">
        <v>208</v>
      </c>
      <c r="C54" s="46" t="s">
        <v>123</v>
      </c>
      <c r="D54" s="46" t="s">
        <v>124</v>
      </c>
      <c r="E54" s="32" t="s">
        <v>57</v>
      </c>
      <c r="F54" s="291"/>
      <c r="G54" s="291"/>
      <c r="H54" s="291"/>
      <c r="I54" s="291"/>
      <c r="J54" s="32">
        <v>95911</v>
      </c>
      <c r="K54" s="290" t="s">
        <v>57</v>
      </c>
      <c r="L54" s="291"/>
      <c r="M54" s="291"/>
      <c r="N54" s="291"/>
      <c r="O54" s="291"/>
      <c r="P54" s="291"/>
      <c r="Q54" s="32">
        <v>418117</v>
      </c>
      <c r="R54" s="33"/>
      <c r="S54" s="44">
        <v>95911</v>
      </c>
      <c r="T54" s="44"/>
      <c r="U54" s="27"/>
      <c r="V54" s="108"/>
      <c r="W54" s="144"/>
      <c r="X54" s="131" t="s">
        <v>125</v>
      </c>
      <c r="Y54" s="60" t="s">
        <v>41</v>
      </c>
      <c r="Z54" s="118">
        <f t="shared" si="8"/>
        <v>0</v>
      </c>
      <c r="AF54" s="27">
        <v>95911</v>
      </c>
      <c r="AH54" s="177">
        <f t="shared" si="0"/>
        <v>95911</v>
      </c>
      <c r="AI54" s="175" t="str">
        <f>IF(S54=AH54,"OK","OUT")</f>
        <v>OK</v>
      </c>
      <c r="AJ54" s="27">
        <v>95911</v>
      </c>
    </row>
    <row r="55" spans="1:35" ht="54" customHeight="1">
      <c r="A55" s="83"/>
      <c r="B55" s="85"/>
      <c r="C55" s="46" t="s">
        <v>104</v>
      </c>
      <c r="D55" s="46" t="s">
        <v>320</v>
      </c>
      <c r="E55" s="32">
        <v>4758</v>
      </c>
      <c r="F55" s="291"/>
      <c r="G55" s="291"/>
      <c r="H55" s="291"/>
      <c r="I55" s="291">
        <v>4758</v>
      </c>
      <c r="J55" s="32">
        <v>10000</v>
      </c>
      <c r="K55" s="290">
        <v>5059</v>
      </c>
      <c r="L55" s="291"/>
      <c r="M55" s="291"/>
      <c r="N55" s="291"/>
      <c r="O55" s="291"/>
      <c r="P55" s="291"/>
      <c r="Q55" s="32">
        <v>10000</v>
      </c>
      <c r="R55" s="33"/>
      <c r="S55" s="34"/>
      <c r="T55" s="34"/>
      <c r="U55" s="27">
        <v>10000</v>
      </c>
      <c r="V55" s="108"/>
      <c r="W55" s="144"/>
      <c r="X55" s="131" t="s">
        <v>520</v>
      </c>
      <c r="Y55" s="60" t="s">
        <v>41</v>
      </c>
      <c r="Z55" s="118">
        <f t="shared" si="8"/>
        <v>0</v>
      </c>
      <c r="AH55" s="177">
        <f t="shared" si="0"/>
        <v>0</v>
      </c>
      <c r="AI55" s="175" t="str">
        <f t="shared" si="3"/>
        <v>OK</v>
      </c>
    </row>
    <row r="56" spans="1:35" ht="41.25" customHeight="1">
      <c r="A56" s="83"/>
      <c r="B56" s="86"/>
      <c r="C56" s="46" t="s">
        <v>274</v>
      </c>
      <c r="D56" s="46" t="s">
        <v>405</v>
      </c>
      <c r="E56" s="32" t="s">
        <v>108</v>
      </c>
      <c r="F56" s="291"/>
      <c r="G56" s="291"/>
      <c r="H56" s="291"/>
      <c r="I56" s="291"/>
      <c r="J56" s="32">
        <v>4708</v>
      </c>
      <c r="K56" s="290">
        <v>4708</v>
      </c>
      <c r="L56" s="291"/>
      <c r="M56" s="291"/>
      <c r="N56" s="291"/>
      <c r="O56" s="291"/>
      <c r="P56" s="291"/>
      <c r="Q56" s="32">
        <v>5000</v>
      </c>
      <c r="R56" s="33"/>
      <c r="S56" s="34"/>
      <c r="T56" s="34"/>
      <c r="U56" s="27">
        <v>4708</v>
      </c>
      <c r="V56" s="108"/>
      <c r="W56" s="144"/>
      <c r="X56" s="131" t="s">
        <v>406</v>
      </c>
      <c r="Y56" s="60" t="s">
        <v>41</v>
      </c>
      <c r="Z56" s="118">
        <f t="shared" si="8"/>
        <v>0</v>
      </c>
      <c r="AH56" s="177">
        <f t="shared" si="0"/>
        <v>0</v>
      </c>
      <c r="AI56" s="175" t="str">
        <f t="shared" si="3"/>
        <v>OK</v>
      </c>
    </row>
    <row r="57" spans="1:35" ht="58.5" customHeight="1">
      <c r="A57" s="83"/>
      <c r="B57" s="84" t="s">
        <v>399</v>
      </c>
      <c r="C57" s="46" t="s">
        <v>400</v>
      </c>
      <c r="D57" s="46" t="s">
        <v>475</v>
      </c>
      <c r="E57" s="32">
        <v>87000</v>
      </c>
      <c r="F57" s="291"/>
      <c r="G57" s="291"/>
      <c r="H57" s="291"/>
      <c r="I57" s="291">
        <v>87000</v>
      </c>
      <c r="J57" s="32">
        <v>-87000</v>
      </c>
      <c r="K57" s="290">
        <v>87000</v>
      </c>
      <c r="L57" s="291"/>
      <c r="M57" s="291"/>
      <c r="N57" s="291"/>
      <c r="O57" s="291"/>
      <c r="P57" s="291"/>
      <c r="Q57" s="32">
        <v>-87000</v>
      </c>
      <c r="R57" s="33"/>
      <c r="S57" s="34"/>
      <c r="T57" s="34"/>
      <c r="U57" s="27">
        <v>-87000</v>
      </c>
      <c r="V57" s="108"/>
      <c r="W57" s="144"/>
      <c r="X57" s="131" t="s">
        <v>237</v>
      </c>
      <c r="Y57" s="60" t="s">
        <v>37</v>
      </c>
      <c r="Z57" s="118">
        <f t="shared" si="8"/>
        <v>0</v>
      </c>
      <c r="AH57" s="177">
        <f t="shared" si="0"/>
        <v>0</v>
      </c>
      <c r="AI57" s="175" t="str">
        <f t="shared" si="3"/>
        <v>OK</v>
      </c>
    </row>
    <row r="58" spans="1:35" ht="58.5" customHeight="1">
      <c r="A58" s="83"/>
      <c r="B58" s="84" t="s">
        <v>476</v>
      </c>
      <c r="C58" s="46" t="s">
        <v>477</v>
      </c>
      <c r="D58" s="46"/>
      <c r="E58" s="32">
        <v>3573794</v>
      </c>
      <c r="F58" s="291"/>
      <c r="G58" s="291"/>
      <c r="H58" s="291"/>
      <c r="I58" s="291">
        <v>3573794</v>
      </c>
      <c r="J58" s="32">
        <v>75001</v>
      </c>
      <c r="K58" s="290"/>
      <c r="L58" s="291"/>
      <c r="M58" s="291"/>
      <c r="N58" s="291"/>
      <c r="O58" s="291"/>
      <c r="P58" s="291"/>
      <c r="Q58" s="32"/>
      <c r="R58" s="33"/>
      <c r="S58" s="34"/>
      <c r="T58" s="34"/>
      <c r="U58" s="27">
        <v>75001</v>
      </c>
      <c r="V58" s="108"/>
      <c r="W58" s="144"/>
      <c r="X58" s="131" t="s">
        <v>478</v>
      </c>
      <c r="Y58" s="60" t="s">
        <v>41</v>
      </c>
      <c r="Z58" s="118">
        <f t="shared" si="8"/>
        <v>0</v>
      </c>
      <c r="AH58" s="177"/>
      <c r="AI58" s="175" t="str">
        <f t="shared" si="3"/>
        <v>OK</v>
      </c>
    </row>
    <row r="59" spans="1:35" ht="42.75" customHeight="1">
      <c r="A59" s="83"/>
      <c r="B59" s="84" t="s">
        <v>35</v>
      </c>
      <c r="C59" s="46" t="s">
        <v>293</v>
      </c>
      <c r="D59" s="46" t="s">
        <v>401</v>
      </c>
      <c r="E59" s="32">
        <v>68538</v>
      </c>
      <c r="F59" s="291"/>
      <c r="G59" s="291">
        <v>22404</v>
      </c>
      <c r="H59" s="291"/>
      <c r="I59" s="291">
        <v>46134</v>
      </c>
      <c r="J59" s="32">
        <v>22730</v>
      </c>
      <c r="K59" s="290">
        <v>45460</v>
      </c>
      <c r="L59" s="291"/>
      <c r="M59" s="291"/>
      <c r="N59" s="291"/>
      <c r="O59" s="291"/>
      <c r="P59" s="291"/>
      <c r="Q59" s="32">
        <v>22730</v>
      </c>
      <c r="R59" s="33"/>
      <c r="S59" s="34"/>
      <c r="T59" s="34"/>
      <c r="U59" s="27">
        <v>22730</v>
      </c>
      <c r="V59" s="108"/>
      <c r="W59" s="144"/>
      <c r="X59" s="131" t="s">
        <v>321</v>
      </c>
      <c r="Y59" s="60" t="s">
        <v>41</v>
      </c>
      <c r="Z59" s="118">
        <f t="shared" si="8"/>
        <v>0</v>
      </c>
      <c r="AF59" s="56"/>
      <c r="AH59" s="177">
        <f t="shared" si="0"/>
        <v>0</v>
      </c>
      <c r="AI59" s="175" t="str">
        <f t="shared" si="3"/>
        <v>OK</v>
      </c>
    </row>
    <row r="60" spans="1:35" ht="38.25" customHeight="1">
      <c r="A60" s="83"/>
      <c r="B60" s="84" t="s">
        <v>35</v>
      </c>
      <c r="C60" s="47" t="s">
        <v>36</v>
      </c>
      <c r="D60" s="46" t="s">
        <v>105</v>
      </c>
      <c r="E60" s="32" t="s">
        <v>57</v>
      </c>
      <c r="F60" s="291"/>
      <c r="G60" s="291"/>
      <c r="H60" s="291"/>
      <c r="I60" s="291"/>
      <c r="J60" s="32">
        <v>50000</v>
      </c>
      <c r="K60" s="290" t="s">
        <v>57</v>
      </c>
      <c r="L60" s="291"/>
      <c r="M60" s="291"/>
      <c r="N60" s="291"/>
      <c r="O60" s="291"/>
      <c r="P60" s="291"/>
      <c r="Q60" s="32">
        <v>50000</v>
      </c>
      <c r="R60" s="33"/>
      <c r="S60" s="34"/>
      <c r="T60" s="34"/>
      <c r="U60" s="27">
        <v>50000</v>
      </c>
      <c r="V60" s="108"/>
      <c r="W60" s="144"/>
      <c r="X60" s="131" t="s">
        <v>530</v>
      </c>
      <c r="Y60" s="60" t="s">
        <v>41</v>
      </c>
      <c r="Z60" s="118">
        <f t="shared" si="8"/>
        <v>0</v>
      </c>
      <c r="AB60" s="25"/>
      <c r="AH60" s="177">
        <f t="shared" si="0"/>
        <v>0</v>
      </c>
      <c r="AI60" s="175" t="str">
        <f t="shared" si="3"/>
        <v>OK</v>
      </c>
    </row>
    <row r="61" spans="1:35" ht="38.25" customHeight="1">
      <c r="A61" s="83"/>
      <c r="B61" s="141"/>
      <c r="C61" s="46"/>
      <c r="D61" s="37" t="s">
        <v>106</v>
      </c>
      <c r="E61" s="26">
        <v>727</v>
      </c>
      <c r="F61" s="293">
        <v>242</v>
      </c>
      <c r="G61" s="293"/>
      <c r="H61" s="293"/>
      <c r="I61" s="293">
        <v>485</v>
      </c>
      <c r="J61" s="26">
        <v>9263</v>
      </c>
      <c r="K61" s="292">
        <v>774</v>
      </c>
      <c r="L61" s="293"/>
      <c r="M61" s="293"/>
      <c r="N61" s="293"/>
      <c r="O61" s="293"/>
      <c r="P61" s="293"/>
      <c r="Q61" s="26">
        <v>9263</v>
      </c>
      <c r="R61" s="43"/>
      <c r="S61" s="43"/>
      <c r="T61" s="43"/>
      <c r="U61" s="45">
        <v>9263</v>
      </c>
      <c r="V61" s="109"/>
      <c r="W61" s="138"/>
      <c r="X61" s="119" t="s">
        <v>43</v>
      </c>
      <c r="Y61" s="60" t="s">
        <v>41</v>
      </c>
      <c r="Z61" s="118">
        <f t="shared" si="8"/>
        <v>0</v>
      </c>
      <c r="AB61" s="25"/>
      <c r="AH61" s="177">
        <f t="shared" si="0"/>
        <v>0</v>
      </c>
      <c r="AI61" s="175" t="str">
        <f t="shared" si="3"/>
        <v>OK</v>
      </c>
    </row>
    <row r="62" spans="1:35" ht="38.25" customHeight="1" thickBot="1">
      <c r="A62" s="83"/>
      <c r="B62" s="84" t="s">
        <v>479</v>
      </c>
      <c r="C62" s="51" t="s">
        <v>480</v>
      </c>
      <c r="D62" s="51" t="s">
        <v>481</v>
      </c>
      <c r="E62" s="39" t="s">
        <v>108</v>
      </c>
      <c r="F62" s="295"/>
      <c r="G62" s="295"/>
      <c r="H62" s="295"/>
      <c r="I62" s="295"/>
      <c r="J62" s="39">
        <v>21552</v>
      </c>
      <c r="K62" s="294"/>
      <c r="L62" s="295"/>
      <c r="M62" s="295"/>
      <c r="N62" s="295"/>
      <c r="O62" s="295"/>
      <c r="P62" s="295"/>
      <c r="Q62" s="39"/>
      <c r="R62" s="40"/>
      <c r="S62" s="40"/>
      <c r="T62" s="40"/>
      <c r="U62" s="42">
        <v>21552</v>
      </c>
      <c r="V62" s="56"/>
      <c r="W62" s="139"/>
      <c r="X62" s="132" t="s">
        <v>529</v>
      </c>
      <c r="Y62" s="60" t="s">
        <v>41</v>
      </c>
      <c r="Z62" s="118">
        <f t="shared" si="8"/>
        <v>0</v>
      </c>
      <c r="AB62" s="25"/>
      <c r="AH62" s="177"/>
      <c r="AI62" s="175" t="str">
        <f t="shared" si="3"/>
        <v>OK</v>
      </c>
    </row>
    <row r="63" spans="1:35" ht="31.5" customHeight="1" thickBot="1">
      <c r="A63" s="89"/>
      <c r="B63" s="90"/>
      <c r="C63" s="52"/>
      <c r="D63" s="52" t="s">
        <v>22</v>
      </c>
      <c r="E63" s="53">
        <f>SUM(E51:E62)</f>
        <v>6010896</v>
      </c>
      <c r="F63" s="265"/>
      <c r="G63" s="265"/>
      <c r="H63" s="265"/>
      <c r="I63" s="265"/>
      <c r="J63" s="53">
        <f>SUM(J51:J62)</f>
        <v>200420</v>
      </c>
      <c r="K63" s="296">
        <f>SUM(K51:K62)</f>
        <v>145806</v>
      </c>
      <c r="L63" s="265"/>
      <c r="M63" s="265"/>
      <c r="N63" s="265"/>
      <c r="O63" s="265"/>
      <c r="P63" s="265"/>
      <c r="Q63" s="53">
        <f>SUM(Q51:Q61)</f>
        <v>425305</v>
      </c>
      <c r="R63" s="54">
        <f>SUM(R51:R61)</f>
        <v>0</v>
      </c>
      <c r="S63" s="54">
        <f>SUM(S51:S61)</f>
        <v>95911</v>
      </c>
      <c r="T63" s="54">
        <f>SUM(T51:T61)</f>
        <v>0</v>
      </c>
      <c r="U63" s="58">
        <f>SUM(U51:U62)</f>
        <v>104509</v>
      </c>
      <c r="V63" s="62"/>
      <c r="W63" s="58"/>
      <c r="X63" s="133"/>
      <c r="Z63" s="118">
        <f t="shared" si="8"/>
        <v>0</v>
      </c>
      <c r="AB63" s="53">
        <f aca="true" t="shared" si="9" ref="AB63:AG63">SUM(AB51:AB61)</f>
        <v>0</v>
      </c>
      <c r="AC63" s="53">
        <f t="shared" si="9"/>
        <v>0</v>
      </c>
      <c r="AD63" s="53">
        <f t="shared" si="9"/>
        <v>0</v>
      </c>
      <c r="AE63" s="53">
        <f t="shared" si="9"/>
        <v>0</v>
      </c>
      <c r="AF63" s="53">
        <f t="shared" si="9"/>
        <v>95911</v>
      </c>
      <c r="AG63" s="53">
        <f t="shared" si="9"/>
        <v>0</v>
      </c>
      <c r="AH63" s="177">
        <f t="shared" si="0"/>
        <v>95911</v>
      </c>
      <c r="AI63" s="175" t="str">
        <f t="shared" si="3"/>
        <v>OK</v>
      </c>
    </row>
    <row r="64" spans="1:35" ht="31.5" customHeight="1">
      <c r="A64" s="450" t="s">
        <v>488</v>
      </c>
      <c r="B64" s="168" t="s">
        <v>88</v>
      </c>
      <c r="C64" s="160" t="s">
        <v>139</v>
      </c>
      <c r="D64" s="160" t="s">
        <v>140</v>
      </c>
      <c r="E64" s="189">
        <v>15106</v>
      </c>
      <c r="F64" s="298"/>
      <c r="G64" s="298"/>
      <c r="H64" s="298"/>
      <c r="I64" s="298"/>
      <c r="J64" s="189">
        <v>-15106</v>
      </c>
      <c r="K64" s="297">
        <v>12326</v>
      </c>
      <c r="L64" s="298"/>
      <c r="M64" s="298"/>
      <c r="N64" s="298"/>
      <c r="O64" s="298"/>
      <c r="P64" s="298"/>
      <c r="Q64" s="189">
        <v>-11000</v>
      </c>
      <c r="R64" s="169"/>
      <c r="S64" s="169"/>
      <c r="T64" s="169"/>
      <c r="U64" s="170">
        <v>-15106</v>
      </c>
      <c r="V64" s="128"/>
      <c r="W64" s="155"/>
      <c r="X64" s="116"/>
      <c r="Y64" s="60" t="s">
        <v>37</v>
      </c>
      <c r="Z64" s="118">
        <f t="shared" si="1"/>
        <v>0</v>
      </c>
      <c r="AB64" s="56"/>
      <c r="AC64" s="56"/>
      <c r="AD64" s="56"/>
      <c r="AE64" s="56"/>
      <c r="AF64" s="56"/>
      <c r="AG64" s="56"/>
      <c r="AH64" s="177">
        <f t="shared" si="0"/>
        <v>0</v>
      </c>
      <c r="AI64" s="175" t="str">
        <f t="shared" si="3"/>
        <v>OK</v>
      </c>
    </row>
    <row r="65" spans="1:35" ht="50.25" customHeight="1">
      <c r="A65" s="451"/>
      <c r="B65" s="85" t="s">
        <v>513</v>
      </c>
      <c r="C65" s="47" t="s">
        <v>512</v>
      </c>
      <c r="D65" s="46" t="s">
        <v>402</v>
      </c>
      <c r="E65" s="32" t="s">
        <v>57</v>
      </c>
      <c r="F65" s="291"/>
      <c r="G65" s="291"/>
      <c r="H65" s="291"/>
      <c r="I65" s="291"/>
      <c r="J65" s="32">
        <v>2000</v>
      </c>
      <c r="K65" s="290" t="s">
        <v>57</v>
      </c>
      <c r="L65" s="291"/>
      <c r="M65" s="291"/>
      <c r="N65" s="291"/>
      <c r="O65" s="291"/>
      <c r="P65" s="291"/>
      <c r="Q65" s="32">
        <v>2000</v>
      </c>
      <c r="R65" s="33"/>
      <c r="S65" s="34"/>
      <c r="T65" s="34"/>
      <c r="U65" s="27">
        <v>2000</v>
      </c>
      <c r="V65" s="108"/>
      <c r="W65" s="144"/>
      <c r="X65" s="131" t="s">
        <v>403</v>
      </c>
      <c r="Y65" s="60" t="s">
        <v>41</v>
      </c>
      <c r="Z65" s="118">
        <f t="shared" si="1"/>
        <v>0</v>
      </c>
      <c r="AF65" s="25"/>
      <c r="AG65" s="25"/>
      <c r="AH65" s="177">
        <f t="shared" si="0"/>
        <v>0</v>
      </c>
      <c r="AI65" s="175" t="str">
        <f aca="true" t="shared" si="10" ref="AI65:AI88">IF(S65=AH65,"OK","OUT")</f>
        <v>OK</v>
      </c>
    </row>
    <row r="66" spans="1:35" ht="49.5" customHeight="1">
      <c r="A66" s="93"/>
      <c r="B66" s="85"/>
      <c r="C66" s="46"/>
      <c r="D66" s="46" t="s">
        <v>141</v>
      </c>
      <c r="E66" s="32">
        <v>17903</v>
      </c>
      <c r="F66" s="291"/>
      <c r="G66" s="291"/>
      <c r="H66" s="291"/>
      <c r="I66" s="291"/>
      <c r="J66" s="32">
        <v>-750</v>
      </c>
      <c r="K66" s="290">
        <v>12505</v>
      </c>
      <c r="L66" s="291"/>
      <c r="M66" s="291"/>
      <c r="N66" s="291"/>
      <c r="O66" s="291"/>
      <c r="P66" s="291"/>
      <c r="Q66" s="32">
        <v>-1050</v>
      </c>
      <c r="R66" s="33"/>
      <c r="S66" s="34"/>
      <c r="T66" s="34"/>
      <c r="U66" s="27">
        <v>-750</v>
      </c>
      <c r="V66" s="108"/>
      <c r="W66" s="144"/>
      <c r="X66" s="131" t="s">
        <v>531</v>
      </c>
      <c r="Y66" s="60" t="s">
        <v>37</v>
      </c>
      <c r="Z66" s="118">
        <f t="shared" si="1"/>
        <v>0</v>
      </c>
      <c r="AH66" s="177">
        <f t="shared" si="0"/>
        <v>0</v>
      </c>
      <c r="AI66" s="175" t="str">
        <f t="shared" si="10"/>
        <v>OK</v>
      </c>
    </row>
    <row r="67" spans="1:35" ht="49.5" customHeight="1">
      <c r="A67" s="93"/>
      <c r="B67" s="85"/>
      <c r="C67" s="47" t="s">
        <v>366</v>
      </c>
      <c r="D67" s="46" t="s">
        <v>482</v>
      </c>
      <c r="E67" s="32">
        <v>62621</v>
      </c>
      <c r="F67" s="291"/>
      <c r="G67" s="291"/>
      <c r="H67" s="291"/>
      <c r="I67" s="291"/>
      <c r="J67" s="32">
        <v>-62621</v>
      </c>
      <c r="K67" s="290">
        <v>49423</v>
      </c>
      <c r="L67" s="291"/>
      <c r="M67" s="291"/>
      <c r="N67" s="291"/>
      <c r="O67" s="291"/>
      <c r="P67" s="291"/>
      <c r="Q67" s="32">
        <v>-49423</v>
      </c>
      <c r="R67" s="33"/>
      <c r="S67" s="34">
        <v>-62621</v>
      </c>
      <c r="T67" s="34"/>
      <c r="U67" s="27"/>
      <c r="V67" s="108"/>
      <c r="W67" s="144"/>
      <c r="X67" s="131"/>
      <c r="Y67" s="60" t="s">
        <v>37</v>
      </c>
      <c r="Z67" s="118">
        <f t="shared" si="1"/>
        <v>0</v>
      </c>
      <c r="AF67" s="34">
        <v>-62621</v>
      </c>
      <c r="AH67" s="177">
        <f aca="true" t="shared" si="11" ref="AH67:AH124">SUM(AB67:AG67)</f>
        <v>-62621</v>
      </c>
      <c r="AI67" s="175" t="str">
        <f t="shared" si="10"/>
        <v>OK</v>
      </c>
    </row>
    <row r="68" spans="1:35" ht="48" customHeight="1">
      <c r="A68" s="93"/>
      <c r="B68" s="87" t="s">
        <v>294</v>
      </c>
      <c r="C68" s="37" t="s">
        <v>295</v>
      </c>
      <c r="D68" s="37" t="s">
        <v>296</v>
      </c>
      <c r="E68" s="26" t="s">
        <v>57</v>
      </c>
      <c r="F68" s="293"/>
      <c r="G68" s="293"/>
      <c r="H68" s="293"/>
      <c r="I68" s="293"/>
      <c r="J68" s="26">
        <v>200000</v>
      </c>
      <c r="K68" s="292" t="s">
        <v>57</v>
      </c>
      <c r="L68" s="293"/>
      <c r="M68" s="293"/>
      <c r="N68" s="293"/>
      <c r="O68" s="293"/>
      <c r="P68" s="293"/>
      <c r="Q68" s="26">
        <v>200000</v>
      </c>
      <c r="R68" s="43"/>
      <c r="S68" s="44"/>
      <c r="T68" s="44"/>
      <c r="U68" s="45">
        <v>200000</v>
      </c>
      <c r="V68" s="109"/>
      <c r="W68" s="138"/>
      <c r="X68" s="119" t="s">
        <v>325</v>
      </c>
      <c r="Y68" s="60" t="s">
        <v>41</v>
      </c>
      <c r="Z68" s="118">
        <f t="shared" si="1"/>
        <v>0</v>
      </c>
      <c r="AH68" s="177">
        <f t="shared" si="11"/>
        <v>0</v>
      </c>
      <c r="AI68" s="175" t="str">
        <f t="shared" si="10"/>
        <v>OK</v>
      </c>
    </row>
    <row r="69" spans="1:35" ht="78" customHeight="1" thickBot="1">
      <c r="A69" s="93"/>
      <c r="B69" s="85" t="s">
        <v>326</v>
      </c>
      <c r="C69" s="57" t="s">
        <v>230</v>
      </c>
      <c r="D69" s="51"/>
      <c r="E69" s="39">
        <v>65421</v>
      </c>
      <c r="F69" s="295"/>
      <c r="G69" s="295"/>
      <c r="H69" s="295"/>
      <c r="I69" s="295"/>
      <c r="J69" s="39">
        <v>-58617</v>
      </c>
      <c r="K69" s="294">
        <v>65421</v>
      </c>
      <c r="L69" s="295"/>
      <c r="M69" s="295"/>
      <c r="N69" s="295"/>
      <c r="O69" s="295"/>
      <c r="P69" s="295"/>
      <c r="Q69" s="39">
        <v>-58617</v>
      </c>
      <c r="R69" s="40"/>
      <c r="S69" s="41"/>
      <c r="T69" s="41"/>
      <c r="U69" s="42">
        <v>-58617</v>
      </c>
      <c r="V69" s="56"/>
      <c r="W69" s="139"/>
      <c r="X69" s="132" t="s">
        <v>292</v>
      </c>
      <c r="Y69" s="60" t="s">
        <v>37</v>
      </c>
      <c r="Z69" s="118">
        <f t="shared" si="1"/>
        <v>0</v>
      </c>
      <c r="AH69" s="177">
        <f t="shared" si="11"/>
        <v>0</v>
      </c>
      <c r="AI69" s="175" t="str">
        <f t="shared" si="10"/>
        <v>OK</v>
      </c>
    </row>
    <row r="70" spans="1:35" ht="31.5" customHeight="1" thickBot="1">
      <c r="A70" s="94"/>
      <c r="B70" s="90"/>
      <c r="C70" s="57"/>
      <c r="D70" s="52" t="s">
        <v>22</v>
      </c>
      <c r="E70" s="53">
        <f aca="true" t="shared" si="12" ref="E70:K70">SUM(E64:E69)</f>
        <v>161051</v>
      </c>
      <c r="F70" s="265">
        <f t="shared" si="12"/>
        <v>0</v>
      </c>
      <c r="G70" s="265">
        <f t="shared" si="12"/>
        <v>0</v>
      </c>
      <c r="H70" s="265">
        <f t="shared" si="12"/>
        <v>0</v>
      </c>
      <c r="I70" s="265">
        <f t="shared" si="12"/>
        <v>0</v>
      </c>
      <c r="J70" s="53">
        <f t="shared" si="12"/>
        <v>64906</v>
      </c>
      <c r="K70" s="299">
        <f t="shared" si="12"/>
        <v>139675</v>
      </c>
      <c r="L70" s="265">
        <f aca="true" t="shared" si="13" ref="L70:U70">SUM(L64:L69)</f>
        <v>0</v>
      </c>
      <c r="M70" s="265">
        <f t="shared" si="13"/>
        <v>0</v>
      </c>
      <c r="N70" s="265">
        <f t="shared" si="13"/>
        <v>0</v>
      </c>
      <c r="O70" s="265">
        <f t="shared" si="13"/>
        <v>0</v>
      </c>
      <c r="P70" s="265">
        <f t="shared" si="13"/>
        <v>0</v>
      </c>
      <c r="Q70" s="53">
        <f>SUM(Q64:Q69)</f>
        <v>81910</v>
      </c>
      <c r="R70" s="54">
        <f t="shared" si="13"/>
        <v>0</v>
      </c>
      <c r="S70" s="55">
        <f t="shared" si="13"/>
        <v>-62621</v>
      </c>
      <c r="T70" s="55">
        <f t="shared" si="13"/>
        <v>0</v>
      </c>
      <c r="U70" s="58">
        <f t="shared" si="13"/>
        <v>127527</v>
      </c>
      <c r="V70" s="62"/>
      <c r="W70" s="58"/>
      <c r="X70" s="133"/>
      <c r="Z70" s="118">
        <f aca="true" t="shared" si="14" ref="Z70:Z127">J70-R70-S70-T70-U70</f>
        <v>0</v>
      </c>
      <c r="AB70" s="118">
        <f aca="true" t="shared" si="15" ref="AB70:AG70">SUM(AB64:AB69)</f>
        <v>0</v>
      </c>
      <c r="AC70" s="118">
        <f t="shared" si="15"/>
        <v>0</v>
      </c>
      <c r="AD70" s="118">
        <f t="shared" si="15"/>
        <v>0</v>
      </c>
      <c r="AE70" s="118">
        <f t="shared" si="15"/>
        <v>0</v>
      </c>
      <c r="AF70" s="118">
        <f t="shared" si="15"/>
        <v>-62621</v>
      </c>
      <c r="AG70" s="118">
        <f t="shared" si="15"/>
        <v>0</v>
      </c>
      <c r="AH70" s="177">
        <f t="shared" si="11"/>
        <v>-62621</v>
      </c>
      <c r="AI70" s="175" t="str">
        <f t="shared" si="10"/>
        <v>OK</v>
      </c>
    </row>
    <row r="71" spans="1:35" ht="55.5" customHeight="1">
      <c r="A71" s="450" t="s">
        <v>25</v>
      </c>
      <c r="B71" s="92" t="s">
        <v>322</v>
      </c>
      <c r="C71" s="160" t="s">
        <v>323</v>
      </c>
      <c r="D71" s="160"/>
      <c r="E71" s="189">
        <v>120212</v>
      </c>
      <c r="F71" s="298">
        <v>21259</v>
      </c>
      <c r="G71" s="298">
        <v>11</v>
      </c>
      <c r="H71" s="298"/>
      <c r="I71" s="298">
        <v>98942</v>
      </c>
      <c r="J71" s="189">
        <v>21625</v>
      </c>
      <c r="K71" s="297">
        <v>127503</v>
      </c>
      <c r="L71" s="298"/>
      <c r="M71" s="298"/>
      <c r="N71" s="298"/>
      <c r="O71" s="298"/>
      <c r="P71" s="298"/>
      <c r="Q71" s="189">
        <v>14334</v>
      </c>
      <c r="R71" s="169"/>
      <c r="S71" s="174"/>
      <c r="T71" s="174"/>
      <c r="U71" s="170">
        <v>21625</v>
      </c>
      <c r="V71" s="128"/>
      <c r="W71" s="155"/>
      <c r="X71" s="116" t="s">
        <v>483</v>
      </c>
      <c r="Y71" s="60" t="s">
        <v>41</v>
      </c>
      <c r="Z71" s="118">
        <f t="shared" si="14"/>
        <v>0</v>
      </c>
      <c r="AB71" s="56"/>
      <c r="AC71" s="56"/>
      <c r="AD71" s="56"/>
      <c r="AE71" s="56"/>
      <c r="AF71" s="56"/>
      <c r="AG71" s="56"/>
      <c r="AH71" s="177">
        <f t="shared" si="11"/>
        <v>0</v>
      </c>
      <c r="AI71" s="175" t="str">
        <f t="shared" si="10"/>
        <v>OK</v>
      </c>
    </row>
    <row r="72" spans="1:35" ht="55.5" customHeight="1">
      <c r="A72" s="451"/>
      <c r="B72" s="86"/>
      <c r="C72" s="46" t="s">
        <v>324</v>
      </c>
      <c r="D72" s="46"/>
      <c r="E72" s="32">
        <v>4548</v>
      </c>
      <c r="F72" s="291">
        <v>1232</v>
      </c>
      <c r="G72" s="291"/>
      <c r="H72" s="291"/>
      <c r="I72" s="291">
        <v>3316</v>
      </c>
      <c r="J72" s="32">
        <v>1000</v>
      </c>
      <c r="K72" s="290">
        <v>4916</v>
      </c>
      <c r="L72" s="291"/>
      <c r="M72" s="291"/>
      <c r="N72" s="291"/>
      <c r="O72" s="291"/>
      <c r="P72" s="291"/>
      <c r="Q72" s="32">
        <v>1000</v>
      </c>
      <c r="R72" s="33"/>
      <c r="S72" s="34"/>
      <c r="T72" s="34"/>
      <c r="U72" s="27">
        <v>1000</v>
      </c>
      <c r="V72" s="108"/>
      <c r="W72" s="144"/>
      <c r="X72" s="131" t="s">
        <v>273</v>
      </c>
      <c r="Y72" s="60" t="s">
        <v>41</v>
      </c>
      <c r="Z72" s="118">
        <f t="shared" si="14"/>
        <v>0</v>
      </c>
      <c r="AB72" s="56"/>
      <c r="AC72" s="56"/>
      <c r="AD72" s="56"/>
      <c r="AE72" s="56"/>
      <c r="AF72" s="56"/>
      <c r="AG72" s="56"/>
      <c r="AH72" s="177">
        <f t="shared" si="11"/>
        <v>0</v>
      </c>
      <c r="AI72" s="175" t="str">
        <f t="shared" si="10"/>
        <v>OK</v>
      </c>
    </row>
    <row r="73" spans="1:35" ht="55.5" customHeight="1">
      <c r="A73" s="451"/>
      <c r="B73" s="85" t="s">
        <v>256</v>
      </c>
      <c r="C73" s="46" t="s">
        <v>257</v>
      </c>
      <c r="D73" s="46" t="s">
        <v>484</v>
      </c>
      <c r="E73" s="32">
        <v>54592</v>
      </c>
      <c r="F73" s="291"/>
      <c r="G73" s="291"/>
      <c r="H73" s="291"/>
      <c r="I73" s="291"/>
      <c r="J73" s="32">
        <v>-27296</v>
      </c>
      <c r="K73" s="290">
        <v>55019</v>
      </c>
      <c r="L73" s="291"/>
      <c r="M73" s="291"/>
      <c r="N73" s="291"/>
      <c r="O73" s="291"/>
      <c r="P73" s="291"/>
      <c r="Q73" s="32">
        <v>-55019</v>
      </c>
      <c r="R73" s="33"/>
      <c r="S73" s="34"/>
      <c r="T73" s="34"/>
      <c r="U73" s="27">
        <v>-27296</v>
      </c>
      <c r="V73" s="108"/>
      <c r="W73" s="144"/>
      <c r="X73" s="131" t="s">
        <v>485</v>
      </c>
      <c r="Y73" s="60" t="s">
        <v>37</v>
      </c>
      <c r="Z73" s="118">
        <f t="shared" si="14"/>
        <v>0</v>
      </c>
      <c r="AH73" s="177">
        <f t="shared" si="11"/>
        <v>0</v>
      </c>
      <c r="AI73" s="175" t="str">
        <f t="shared" si="10"/>
        <v>OK</v>
      </c>
    </row>
    <row r="74" spans="1:35" ht="55.5" customHeight="1" thickBot="1">
      <c r="A74" s="311"/>
      <c r="B74" s="87" t="s">
        <v>73</v>
      </c>
      <c r="C74" s="46" t="s">
        <v>74</v>
      </c>
      <c r="D74" s="46" t="s">
        <v>75</v>
      </c>
      <c r="E74" s="32" t="s">
        <v>57</v>
      </c>
      <c r="F74" s="291"/>
      <c r="G74" s="291"/>
      <c r="H74" s="291"/>
      <c r="I74" s="291"/>
      <c r="J74" s="32">
        <v>10721</v>
      </c>
      <c r="K74" s="290"/>
      <c r="L74" s="291"/>
      <c r="M74" s="291"/>
      <c r="N74" s="291"/>
      <c r="O74" s="291"/>
      <c r="P74" s="291"/>
      <c r="Q74" s="32"/>
      <c r="R74" s="33"/>
      <c r="S74" s="34"/>
      <c r="T74" s="34"/>
      <c r="U74" s="27">
        <v>10721</v>
      </c>
      <c r="V74" s="108"/>
      <c r="W74" s="144"/>
      <c r="X74" s="131" t="s">
        <v>529</v>
      </c>
      <c r="Y74" s="60" t="s">
        <v>41</v>
      </c>
      <c r="Z74" s="118">
        <f t="shared" si="14"/>
        <v>0</v>
      </c>
      <c r="AH74" s="177"/>
      <c r="AI74" s="175"/>
    </row>
    <row r="75" spans="1:35" ht="54" customHeight="1">
      <c r="A75" s="83"/>
      <c r="B75" s="84" t="s">
        <v>242</v>
      </c>
      <c r="C75" s="46" t="s">
        <v>263</v>
      </c>
      <c r="D75" s="46" t="s">
        <v>486</v>
      </c>
      <c r="E75" s="32">
        <v>271069</v>
      </c>
      <c r="F75" s="300">
        <v>128000</v>
      </c>
      <c r="G75" s="300">
        <v>36608</v>
      </c>
      <c r="H75" s="300">
        <v>106300</v>
      </c>
      <c r="I75" s="300">
        <v>161</v>
      </c>
      <c r="J75" s="32">
        <v>-271069</v>
      </c>
      <c r="K75" s="290">
        <v>8120231</v>
      </c>
      <c r="L75" s="300">
        <v>4435975</v>
      </c>
      <c r="M75" s="300">
        <v>994003</v>
      </c>
      <c r="N75" s="300">
        <v>2662000</v>
      </c>
      <c r="O75" s="300">
        <v>28253</v>
      </c>
      <c r="P75" s="301">
        <f>K75-L75-M75-N75-O75</f>
        <v>0</v>
      </c>
      <c r="Q75" s="32">
        <v>-271069</v>
      </c>
      <c r="R75" s="33">
        <v>-128000</v>
      </c>
      <c r="S75" s="34">
        <v>-36608</v>
      </c>
      <c r="T75" s="34">
        <v>-106300</v>
      </c>
      <c r="U75" s="27">
        <v>-161</v>
      </c>
      <c r="V75" s="108"/>
      <c r="W75" s="144"/>
      <c r="X75" s="131" t="s">
        <v>487</v>
      </c>
      <c r="Y75" s="60" t="s">
        <v>37</v>
      </c>
      <c r="Z75" s="118">
        <f t="shared" si="14"/>
        <v>0</v>
      </c>
      <c r="AB75" s="34">
        <v>-36608</v>
      </c>
      <c r="AC75" s="176">
        <v>0</v>
      </c>
      <c r="AD75" s="176">
        <v>0</v>
      </c>
      <c r="AE75" s="176">
        <v>0</v>
      </c>
      <c r="AF75" s="176">
        <v>0</v>
      </c>
      <c r="AG75" s="176"/>
      <c r="AH75" s="177">
        <f t="shared" si="11"/>
        <v>-36608</v>
      </c>
      <c r="AI75" s="175" t="str">
        <f t="shared" si="10"/>
        <v>OK</v>
      </c>
    </row>
    <row r="76" spans="1:35" ht="45" customHeight="1">
      <c r="A76" s="93"/>
      <c r="B76" s="86"/>
      <c r="C76" s="46" t="s">
        <v>450</v>
      </c>
      <c r="D76" s="46"/>
      <c r="E76" s="32">
        <v>3925712</v>
      </c>
      <c r="F76" s="301"/>
      <c r="G76" s="301">
        <v>1523448</v>
      </c>
      <c r="H76" s="301">
        <v>2400000</v>
      </c>
      <c r="I76" s="301">
        <v>2264</v>
      </c>
      <c r="J76" s="32">
        <v>-3925712</v>
      </c>
      <c r="K76" s="290">
        <v>4395081</v>
      </c>
      <c r="L76" s="301">
        <v>0</v>
      </c>
      <c r="M76" s="301">
        <v>1650720</v>
      </c>
      <c r="N76" s="301">
        <v>2744000</v>
      </c>
      <c r="O76" s="301">
        <v>361</v>
      </c>
      <c r="P76" s="301">
        <f aca="true" t="shared" si="16" ref="P76:P130">K76-L76-M76-N76-O76</f>
        <v>0</v>
      </c>
      <c r="Q76" s="32">
        <f>-K76</f>
        <v>-4395081</v>
      </c>
      <c r="R76" s="33"/>
      <c r="S76" s="34">
        <v>-1523448</v>
      </c>
      <c r="T76" s="34">
        <v>-2400000</v>
      </c>
      <c r="U76" s="27">
        <v>-2264</v>
      </c>
      <c r="V76" s="108"/>
      <c r="W76" s="144"/>
      <c r="X76" s="131" t="s">
        <v>454</v>
      </c>
      <c r="Y76" s="60" t="s">
        <v>37</v>
      </c>
      <c r="Z76" s="118">
        <f t="shared" si="14"/>
        <v>0</v>
      </c>
      <c r="AB76" s="34">
        <v>-1523448</v>
      </c>
      <c r="AC76" s="176">
        <v>0</v>
      </c>
      <c r="AD76" s="176">
        <v>0</v>
      </c>
      <c r="AE76" s="176">
        <v>0</v>
      </c>
      <c r="AF76" s="176">
        <v>0</v>
      </c>
      <c r="AG76" s="176">
        <v>0</v>
      </c>
      <c r="AH76" s="177">
        <f t="shared" si="11"/>
        <v>-1523448</v>
      </c>
      <c r="AI76" s="175" t="str">
        <f t="shared" si="10"/>
        <v>OK</v>
      </c>
    </row>
    <row r="77" spans="1:35" ht="42" customHeight="1">
      <c r="A77" s="93"/>
      <c r="B77" s="87" t="s">
        <v>240</v>
      </c>
      <c r="C77" s="37" t="s">
        <v>241</v>
      </c>
      <c r="D77" s="46"/>
      <c r="E77" s="32">
        <v>34218</v>
      </c>
      <c r="F77" s="301">
        <v>14159</v>
      </c>
      <c r="G77" s="301"/>
      <c r="H77" s="301"/>
      <c r="I77" s="301">
        <v>20059</v>
      </c>
      <c r="J77" s="32">
        <v>-11406</v>
      </c>
      <c r="K77" s="290">
        <v>36128</v>
      </c>
      <c r="L77" s="301">
        <v>17807</v>
      </c>
      <c r="M77" s="301">
        <v>0</v>
      </c>
      <c r="N77" s="301">
        <v>0</v>
      </c>
      <c r="O77" s="301">
        <v>18321</v>
      </c>
      <c r="P77" s="301">
        <f t="shared" si="16"/>
        <v>0</v>
      </c>
      <c r="Q77" s="32">
        <v>-10838</v>
      </c>
      <c r="R77" s="33">
        <v>-4720</v>
      </c>
      <c r="S77" s="34"/>
      <c r="T77" s="34"/>
      <c r="U77" s="27">
        <v>-6686</v>
      </c>
      <c r="V77" s="108"/>
      <c r="W77" s="144"/>
      <c r="X77" s="131" t="s">
        <v>107</v>
      </c>
      <c r="Y77" s="60" t="s">
        <v>37</v>
      </c>
      <c r="Z77" s="118">
        <f t="shared" si="14"/>
        <v>0</v>
      </c>
      <c r="AB77" s="176">
        <v>0</v>
      </c>
      <c r="AC77" s="176">
        <v>0</v>
      </c>
      <c r="AD77" s="176">
        <v>0</v>
      </c>
      <c r="AE77" s="176">
        <v>0</v>
      </c>
      <c r="AF77" s="176">
        <v>0</v>
      </c>
      <c r="AG77" s="176">
        <v>0</v>
      </c>
      <c r="AH77" s="177">
        <f t="shared" si="11"/>
        <v>0</v>
      </c>
      <c r="AI77" s="175" t="str">
        <f t="shared" si="10"/>
        <v>OK</v>
      </c>
    </row>
    <row r="78" spans="1:35" ht="42" customHeight="1">
      <c r="A78" s="93"/>
      <c r="B78" s="88" t="s">
        <v>277</v>
      </c>
      <c r="C78" s="37"/>
      <c r="D78" s="46" t="s">
        <v>278</v>
      </c>
      <c r="E78" s="32" t="s">
        <v>57</v>
      </c>
      <c r="F78" s="316"/>
      <c r="G78" s="317"/>
      <c r="H78" s="322"/>
      <c r="I78" s="322"/>
      <c r="J78" s="32">
        <v>6000</v>
      </c>
      <c r="K78" s="290" t="s">
        <v>57</v>
      </c>
      <c r="L78" s="302"/>
      <c r="M78" s="302"/>
      <c r="N78" s="302"/>
      <c r="O78" s="302"/>
      <c r="P78" s="301" t="e">
        <f t="shared" si="16"/>
        <v>#VALUE!</v>
      </c>
      <c r="Q78" s="32">
        <v>6000</v>
      </c>
      <c r="R78" s="33"/>
      <c r="S78" s="34"/>
      <c r="T78" s="34"/>
      <c r="U78" s="27">
        <v>6000</v>
      </c>
      <c r="V78" s="108"/>
      <c r="W78" s="144"/>
      <c r="X78" s="131" t="s">
        <v>279</v>
      </c>
      <c r="Y78" s="60" t="s">
        <v>41</v>
      </c>
      <c r="Z78" s="118">
        <f t="shared" si="14"/>
        <v>0</v>
      </c>
      <c r="AB78" s="44"/>
      <c r="AC78" s="145"/>
      <c r="AD78" s="145"/>
      <c r="AE78" s="145"/>
      <c r="AF78" s="145"/>
      <c r="AG78" s="145"/>
      <c r="AH78" s="177">
        <f t="shared" si="11"/>
        <v>0</v>
      </c>
      <c r="AI78" s="175" t="str">
        <f t="shared" si="10"/>
        <v>OK</v>
      </c>
    </row>
    <row r="79" spans="1:35" ht="41.25" customHeight="1" thickBot="1">
      <c r="A79" s="93"/>
      <c r="B79" s="84" t="s">
        <v>451</v>
      </c>
      <c r="C79" s="51" t="s">
        <v>452</v>
      </c>
      <c r="D79" s="46" t="s">
        <v>453</v>
      </c>
      <c r="E79" s="32">
        <v>876838</v>
      </c>
      <c r="F79" s="260">
        <v>421174</v>
      </c>
      <c r="G79" s="305">
        <v>84234</v>
      </c>
      <c r="H79" s="305">
        <v>370000</v>
      </c>
      <c r="I79" s="305">
        <v>1430</v>
      </c>
      <c r="J79" s="32">
        <v>-438419</v>
      </c>
      <c r="K79" s="290">
        <v>903203</v>
      </c>
      <c r="L79" s="301">
        <v>447052</v>
      </c>
      <c r="M79" s="301">
        <v>89412</v>
      </c>
      <c r="N79" s="301">
        <v>355500</v>
      </c>
      <c r="O79" s="301">
        <v>11239</v>
      </c>
      <c r="P79" s="301">
        <f t="shared" si="16"/>
        <v>0</v>
      </c>
      <c r="Q79" s="32">
        <v>-451602</v>
      </c>
      <c r="R79" s="33">
        <v>-210587</v>
      </c>
      <c r="S79" s="34">
        <v>-42117</v>
      </c>
      <c r="T79" s="34">
        <v>-185000</v>
      </c>
      <c r="U79" s="27">
        <v>-715</v>
      </c>
      <c r="V79" s="108"/>
      <c r="W79" s="144"/>
      <c r="X79" s="131" t="s">
        <v>396</v>
      </c>
      <c r="Y79" s="60" t="s">
        <v>37</v>
      </c>
      <c r="Z79" s="118">
        <f t="shared" si="14"/>
        <v>0</v>
      </c>
      <c r="AB79" s="34">
        <v>-42117</v>
      </c>
      <c r="AC79" s="176">
        <v>0</v>
      </c>
      <c r="AD79" s="176">
        <v>0</v>
      </c>
      <c r="AE79" s="176">
        <v>0</v>
      </c>
      <c r="AF79" s="176">
        <v>0</v>
      </c>
      <c r="AG79" s="176">
        <v>0</v>
      </c>
      <c r="AH79" s="177">
        <f t="shared" si="11"/>
        <v>-42117</v>
      </c>
      <c r="AI79" s="175" t="str">
        <f t="shared" si="10"/>
        <v>OK</v>
      </c>
    </row>
    <row r="80" spans="1:35" ht="31.5" customHeight="1" thickBot="1">
      <c r="A80" s="89"/>
      <c r="B80" s="90"/>
      <c r="C80" s="52"/>
      <c r="D80" s="52" t="s">
        <v>22</v>
      </c>
      <c r="E80" s="53">
        <f aca="true" t="shared" si="17" ref="E80:O80">SUM(E71:E79)</f>
        <v>5287189</v>
      </c>
      <c r="F80" s="265">
        <f t="shared" si="17"/>
        <v>585824</v>
      </c>
      <c r="G80" s="265">
        <f t="shared" si="17"/>
        <v>1644301</v>
      </c>
      <c r="H80" s="265">
        <f t="shared" si="17"/>
        <v>2876300</v>
      </c>
      <c r="I80" s="265">
        <f t="shared" si="17"/>
        <v>126172</v>
      </c>
      <c r="J80" s="53">
        <f t="shared" si="17"/>
        <v>-4634556</v>
      </c>
      <c r="K80" s="299">
        <f t="shared" si="17"/>
        <v>13642081</v>
      </c>
      <c r="L80" s="265">
        <f t="shared" si="17"/>
        <v>4900834</v>
      </c>
      <c r="M80" s="265">
        <f t="shared" si="17"/>
        <v>2734135</v>
      </c>
      <c r="N80" s="265">
        <f t="shared" si="17"/>
        <v>5761500</v>
      </c>
      <c r="O80" s="265">
        <f t="shared" si="17"/>
        <v>58174</v>
      </c>
      <c r="P80" s="301">
        <f t="shared" si="16"/>
        <v>187438</v>
      </c>
      <c r="Q80" s="53">
        <f>SUM(Q71:Q79)</f>
        <v>-5162275</v>
      </c>
      <c r="R80" s="54">
        <f>SUM(R71:R79)</f>
        <v>-343307</v>
      </c>
      <c r="S80" s="55">
        <f>SUM(S71:S79)</f>
        <v>-1602173</v>
      </c>
      <c r="T80" s="55">
        <f>SUM(T71:T79)</f>
        <v>-2691300</v>
      </c>
      <c r="U80" s="58">
        <f>SUM(U71:U79)</f>
        <v>2224</v>
      </c>
      <c r="V80" s="62"/>
      <c r="W80" s="58"/>
      <c r="X80" s="133"/>
      <c r="Z80" s="118">
        <f t="shared" si="14"/>
        <v>0</v>
      </c>
      <c r="AB80" s="91">
        <f aca="true" t="shared" si="18" ref="AB80:AG80">SUM(AB73:AB79)</f>
        <v>-1602173</v>
      </c>
      <c r="AC80" s="91">
        <f t="shared" si="18"/>
        <v>0</v>
      </c>
      <c r="AD80" s="91">
        <f t="shared" si="18"/>
        <v>0</v>
      </c>
      <c r="AE80" s="91">
        <f t="shared" si="18"/>
        <v>0</v>
      </c>
      <c r="AF80" s="91">
        <f t="shared" si="18"/>
        <v>0</v>
      </c>
      <c r="AG80" s="91">
        <f t="shared" si="18"/>
        <v>0</v>
      </c>
      <c r="AH80" s="177">
        <f t="shared" si="11"/>
        <v>-1602173</v>
      </c>
      <c r="AI80" s="175" t="str">
        <f t="shared" si="10"/>
        <v>OK</v>
      </c>
    </row>
    <row r="81" spans="1:35" ht="51.75" customHeight="1">
      <c r="A81" s="82" t="s">
        <v>462</v>
      </c>
      <c r="B81" s="92" t="s">
        <v>463</v>
      </c>
      <c r="C81" s="47" t="s">
        <v>5</v>
      </c>
      <c r="D81" s="37" t="s">
        <v>287</v>
      </c>
      <c r="E81" s="26">
        <v>2933416</v>
      </c>
      <c r="F81" s="293"/>
      <c r="G81" s="293"/>
      <c r="H81" s="293"/>
      <c r="I81" s="293">
        <v>2939216</v>
      </c>
      <c r="J81" s="26">
        <v>-1469608</v>
      </c>
      <c r="K81" s="292">
        <v>3094705</v>
      </c>
      <c r="L81" s="293"/>
      <c r="M81" s="293"/>
      <c r="N81" s="293"/>
      <c r="O81" s="293"/>
      <c r="P81" s="301">
        <f t="shared" si="16"/>
        <v>3094705</v>
      </c>
      <c r="Q81" s="26">
        <v>-1547000</v>
      </c>
      <c r="R81" s="43"/>
      <c r="S81" s="44"/>
      <c r="T81" s="44"/>
      <c r="U81" s="45">
        <v>-1469608</v>
      </c>
      <c r="V81" s="109"/>
      <c r="W81" s="138"/>
      <c r="X81" s="119" t="s">
        <v>376</v>
      </c>
      <c r="Y81" s="60" t="s">
        <v>37</v>
      </c>
      <c r="Z81" s="118">
        <f t="shared" si="14"/>
        <v>0</v>
      </c>
      <c r="AC81" s="25"/>
      <c r="AH81" s="177">
        <f t="shared" si="11"/>
        <v>0</v>
      </c>
      <c r="AI81" s="175" t="str">
        <f t="shared" si="10"/>
        <v>OK</v>
      </c>
    </row>
    <row r="82" spans="1:35" ht="31.5" customHeight="1" thickBot="1">
      <c r="A82" s="83"/>
      <c r="B82" s="84" t="s">
        <v>281</v>
      </c>
      <c r="C82" s="47" t="s">
        <v>282</v>
      </c>
      <c r="D82" s="37" t="s">
        <v>283</v>
      </c>
      <c r="E82" s="26" t="s">
        <v>57</v>
      </c>
      <c r="F82" s="293"/>
      <c r="G82" s="293"/>
      <c r="H82" s="293"/>
      <c r="I82" s="293"/>
      <c r="J82" s="26">
        <v>5000</v>
      </c>
      <c r="K82" s="292" t="s">
        <v>57</v>
      </c>
      <c r="L82" s="293"/>
      <c r="M82" s="293"/>
      <c r="N82" s="293"/>
      <c r="O82" s="293"/>
      <c r="P82" s="301" t="e">
        <f t="shared" si="16"/>
        <v>#VALUE!</v>
      </c>
      <c r="Q82" s="26">
        <v>5000</v>
      </c>
      <c r="R82" s="43"/>
      <c r="S82" s="44"/>
      <c r="T82" s="44"/>
      <c r="U82" s="45">
        <v>5000</v>
      </c>
      <c r="V82" s="109"/>
      <c r="W82" s="138"/>
      <c r="X82" s="119"/>
      <c r="Y82" s="60" t="s">
        <v>284</v>
      </c>
      <c r="Z82" s="118">
        <f t="shared" si="14"/>
        <v>0</v>
      </c>
      <c r="AH82" s="177">
        <f t="shared" si="11"/>
        <v>0</v>
      </c>
      <c r="AI82" s="175" t="str">
        <f t="shared" si="10"/>
        <v>OK</v>
      </c>
    </row>
    <row r="83" spans="1:35" ht="38.25" customHeight="1" thickBot="1">
      <c r="A83" s="83"/>
      <c r="B83" s="85"/>
      <c r="C83" s="47" t="s">
        <v>6</v>
      </c>
      <c r="D83" s="37"/>
      <c r="E83" s="32">
        <v>282190</v>
      </c>
      <c r="F83" s="266"/>
      <c r="G83" s="266">
        <v>6076</v>
      </c>
      <c r="H83" s="266"/>
      <c r="I83" s="266">
        <v>276114</v>
      </c>
      <c r="J83" s="32">
        <v>-112876</v>
      </c>
      <c r="K83" s="292">
        <v>291348</v>
      </c>
      <c r="L83" s="266"/>
      <c r="M83" s="266">
        <v>4116</v>
      </c>
      <c r="N83" s="266"/>
      <c r="O83" s="266">
        <v>287232</v>
      </c>
      <c r="P83" s="301">
        <f t="shared" si="16"/>
        <v>0</v>
      </c>
      <c r="Q83" s="32">
        <v>-116539</v>
      </c>
      <c r="R83" s="43"/>
      <c r="S83" s="44">
        <v>-2430</v>
      </c>
      <c r="T83" s="44"/>
      <c r="U83" s="45">
        <v>-110446</v>
      </c>
      <c r="V83" s="109"/>
      <c r="W83" s="138"/>
      <c r="X83" s="119" t="s">
        <v>349</v>
      </c>
      <c r="Y83" s="60" t="s">
        <v>37</v>
      </c>
      <c r="Z83" s="118">
        <f t="shared" si="14"/>
        <v>0</v>
      </c>
      <c r="AB83" s="60">
        <v>0</v>
      </c>
      <c r="AC83" s="34">
        <v>-876</v>
      </c>
      <c r="AD83" s="60">
        <v>0</v>
      </c>
      <c r="AE83" s="60">
        <v>0</v>
      </c>
      <c r="AF83" s="60">
        <v>0</v>
      </c>
      <c r="AG83" s="34">
        <v>-1554</v>
      </c>
      <c r="AH83" s="177">
        <f t="shared" si="11"/>
        <v>-2430</v>
      </c>
      <c r="AI83" s="175" t="str">
        <f t="shared" si="10"/>
        <v>OK</v>
      </c>
    </row>
    <row r="84" spans="1:35" ht="37.5" customHeight="1">
      <c r="A84" s="83"/>
      <c r="B84" s="84" t="s">
        <v>359</v>
      </c>
      <c r="C84" s="47" t="s">
        <v>360</v>
      </c>
      <c r="D84" s="37" t="s">
        <v>258</v>
      </c>
      <c r="E84" s="26">
        <v>3719012</v>
      </c>
      <c r="F84" s="293"/>
      <c r="G84" s="293"/>
      <c r="H84" s="293"/>
      <c r="I84" s="293"/>
      <c r="J84" s="26">
        <v>-3719012</v>
      </c>
      <c r="K84" s="292">
        <v>3571777</v>
      </c>
      <c r="L84" s="293"/>
      <c r="M84" s="293"/>
      <c r="N84" s="293"/>
      <c r="O84" s="293"/>
      <c r="P84" s="301">
        <f t="shared" si="16"/>
        <v>3571777</v>
      </c>
      <c r="Q84" s="26">
        <v>-3571777</v>
      </c>
      <c r="R84" s="43"/>
      <c r="S84" s="44"/>
      <c r="T84" s="44"/>
      <c r="U84" s="45">
        <v>-3719012</v>
      </c>
      <c r="V84" s="109"/>
      <c r="W84" s="138"/>
      <c r="X84" s="119" t="s">
        <v>260</v>
      </c>
      <c r="Y84" s="60" t="s">
        <v>266</v>
      </c>
      <c r="Z84" s="118">
        <f t="shared" si="14"/>
        <v>0</v>
      </c>
      <c r="AH84" s="177">
        <f t="shared" si="11"/>
        <v>0</v>
      </c>
      <c r="AI84" s="175" t="str">
        <f t="shared" si="10"/>
        <v>OK</v>
      </c>
    </row>
    <row r="85" spans="1:35" ht="50.25" customHeight="1">
      <c r="A85" s="93"/>
      <c r="B85" s="85"/>
      <c r="C85" s="51"/>
      <c r="D85" s="37" t="s">
        <v>259</v>
      </c>
      <c r="E85" s="26">
        <v>60815</v>
      </c>
      <c r="F85" s="293"/>
      <c r="G85" s="293"/>
      <c r="H85" s="293"/>
      <c r="I85" s="293"/>
      <c r="J85" s="26">
        <v>-60815</v>
      </c>
      <c r="K85" s="292">
        <v>55621</v>
      </c>
      <c r="L85" s="293"/>
      <c r="M85" s="293"/>
      <c r="N85" s="293"/>
      <c r="O85" s="293"/>
      <c r="P85" s="301">
        <f t="shared" si="16"/>
        <v>55621</v>
      </c>
      <c r="Q85" s="26">
        <v>-55621</v>
      </c>
      <c r="R85" s="43"/>
      <c r="S85" s="44"/>
      <c r="T85" s="44"/>
      <c r="U85" s="45">
        <v>-60815</v>
      </c>
      <c r="V85" s="109"/>
      <c r="W85" s="138"/>
      <c r="X85" s="119"/>
      <c r="Y85" s="60" t="s">
        <v>37</v>
      </c>
      <c r="Z85" s="118">
        <f t="shared" si="14"/>
        <v>0</v>
      </c>
      <c r="AH85" s="177">
        <f t="shared" si="11"/>
        <v>0</v>
      </c>
      <c r="AI85" s="175" t="str">
        <f t="shared" si="10"/>
        <v>OK</v>
      </c>
    </row>
    <row r="86" spans="1:35" ht="50.25" customHeight="1">
      <c r="A86" s="93"/>
      <c r="B86" s="85"/>
      <c r="C86" s="51"/>
      <c r="D86" s="37" t="s">
        <v>377</v>
      </c>
      <c r="E86" s="26">
        <v>2073</v>
      </c>
      <c r="F86" s="293"/>
      <c r="G86" s="293"/>
      <c r="H86" s="293"/>
      <c r="I86" s="293"/>
      <c r="J86" s="26">
        <v>-2073</v>
      </c>
      <c r="K86" s="292">
        <v>4073</v>
      </c>
      <c r="L86" s="293"/>
      <c r="M86" s="293"/>
      <c r="N86" s="293"/>
      <c r="O86" s="293"/>
      <c r="P86" s="301">
        <f t="shared" si="16"/>
        <v>4073</v>
      </c>
      <c r="Q86" s="26">
        <v>-4073</v>
      </c>
      <c r="R86" s="43"/>
      <c r="S86" s="44"/>
      <c r="T86" s="44"/>
      <c r="U86" s="45">
        <v>-2073</v>
      </c>
      <c r="V86" s="109"/>
      <c r="W86" s="138"/>
      <c r="X86" s="119"/>
      <c r="Y86" s="60" t="s">
        <v>37</v>
      </c>
      <c r="Z86" s="118">
        <f t="shared" si="14"/>
        <v>0</v>
      </c>
      <c r="AH86" s="177">
        <f t="shared" si="11"/>
        <v>0</v>
      </c>
      <c r="AI86" s="175" t="str">
        <f t="shared" si="10"/>
        <v>OK</v>
      </c>
    </row>
    <row r="87" spans="1:35" ht="50.25" customHeight="1">
      <c r="A87" s="93"/>
      <c r="B87" s="85"/>
      <c r="C87" s="51"/>
      <c r="D87" s="37" t="s">
        <v>222</v>
      </c>
      <c r="E87" s="26">
        <v>1121</v>
      </c>
      <c r="F87" s="293"/>
      <c r="G87" s="293"/>
      <c r="H87" s="293"/>
      <c r="I87" s="293"/>
      <c r="J87" s="26">
        <v>-1121</v>
      </c>
      <c r="K87" s="292">
        <v>1121</v>
      </c>
      <c r="L87" s="293"/>
      <c r="M87" s="293"/>
      <c r="N87" s="293"/>
      <c r="O87" s="293"/>
      <c r="P87" s="301">
        <f t="shared" si="16"/>
        <v>1121</v>
      </c>
      <c r="Q87" s="26">
        <v>-1121</v>
      </c>
      <c r="R87" s="43"/>
      <c r="S87" s="44"/>
      <c r="T87" s="44"/>
      <c r="U87" s="45">
        <v>-1121</v>
      </c>
      <c r="V87" s="109"/>
      <c r="W87" s="138"/>
      <c r="X87" s="119"/>
      <c r="Y87" s="60" t="s">
        <v>37</v>
      </c>
      <c r="Z87" s="118">
        <f t="shared" si="14"/>
        <v>0</v>
      </c>
      <c r="AH87" s="177">
        <f t="shared" si="11"/>
        <v>0</v>
      </c>
      <c r="AI87" s="175" t="str">
        <f t="shared" si="10"/>
        <v>OK</v>
      </c>
    </row>
    <row r="88" spans="1:35" ht="50.25" customHeight="1">
      <c r="A88" s="93"/>
      <c r="B88" s="85"/>
      <c r="C88" s="51"/>
      <c r="D88" s="37" t="s">
        <v>223</v>
      </c>
      <c r="E88" s="26">
        <v>1013</v>
      </c>
      <c r="F88" s="293"/>
      <c r="G88" s="293"/>
      <c r="H88" s="293"/>
      <c r="I88" s="293"/>
      <c r="J88" s="26">
        <v>-1013</v>
      </c>
      <c r="K88" s="292">
        <v>1013</v>
      </c>
      <c r="L88" s="293"/>
      <c r="M88" s="293"/>
      <c r="N88" s="293"/>
      <c r="O88" s="293"/>
      <c r="P88" s="301">
        <f t="shared" si="16"/>
        <v>1013</v>
      </c>
      <c r="Q88" s="26">
        <v>-1013</v>
      </c>
      <c r="R88" s="43"/>
      <c r="S88" s="44"/>
      <c r="T88" s="44"/>
      <c r="U88" s="45">
        <v>-1013</v>
      </c>
      <c r="V88" s="109"/>
      <c r="W88" s="138"/>
      <c r="X88" s="119"/>
      <c r="Y88" s="60" t="s">
        <v>37</v>
      </c>
      <c r="Z88" s="118">
        <f t="shared" si="14"/>
        <v>0</v>
      </c>
      <c r="AH88" s="177">
        <f t="shared" si="11"/>
        <v>0</v>
      </c>
      <c r="AI88" s="175" t="str">
        <f t="shared" si="10"/>
        <v>OK</v>
      </c>
    </row>
    <row r="89" spans="1:35" ht="50.25" customHeight="1" thickBot="1">
      <c r="A89" s="93"/>
      <c r="B89" s="85"/>
      <c r="C89" s="47" t="s">
        <v>367</v>
      </c>
      <c r="D89" s="47" t="s">
        <v>361</v>
      </c>
      <c r="E89" s="30">
        <v>56379</v>
      </c>
      <c r="F89" s="304"/>
      <c r="G89" s="304"/>
      <c r="H89" s="304"/>
      <c r="I89" s="304"/>
      <c r="J89" s="30">
        <v>-28190</v>
      </c>
      <c r="K89" s="303">
        <v>63340</v>
      </c>
      <c r="L89" s="304"/>
      <c r="M89" s="304"/>
      <c r="N89" s="304"/>
      <c r="O89" s="304"/>
      <c r="P89" s="301">
        <f t="shared" si="16"/>
        <v>63340</v>
      </c>
      <c r="Q89" s="30">
        <v>-32000</v>
      </c>
      <c r="R89" s="48"/>
      <c r="S89" s="49"/>
      <c r="T89" s="49"/>
      <c r="U89" s="61">
        <v>-28190</v>
      </c>
      <c r="V89" s="110"/>
      <c r="W89" s="61"/>
      <c r="X89" s="134" t="s">
        <v>362</v>
      </c>
      <c r="Y89" s="60" t="s">
        <v>37</v>
      </c>
      <c r="Z89" s="118">
        <f t="shared" si="14"/>
        <v>0</v>
      </c>
      <c r="AH89" s="177">
        <f t="shared" si="11"/>
        <v>0</v>
      </c>
      <c r="AI89" s="175" t="str">
        <f aca="true" t="shared" si="19" ref="AI89:AI119">IF(S89=AH89,"OK","OUT")</f>
        <v>OK</v>
      </c>
    </row>
    <row r="90" spans="1:35" ht="37.5" customHeight="1" thickBot="1">
      <c r="A90" s="89"/>
      <c r="B90" s="90"/>
      <c r="C90" s="52"/>
      <c r="D90" s="52" t="s">
        <v>22</v>
      </c>
      <c r="E90" s="53">
        <f aca="true" t="shared" si="20" ref="E90:J90">SUM(E81:E89)</f>
        <v>7056019</v>
      </c>
      <c r="F90" s="265">
        <f t="shared" si="20"/>
        <v>0</v>
      </c>
      <c r="G90" s="265">
        <f t="shared" si="20"/>
        <v>6076</v>
      </c>
      <c r="H90" s="265">
        <f t="shared" si="20"/>
        <v>0</v>
      </c>
      <c r="I90" s="265">
        <f t="shared" si="20"/>
        <v>3215330</v>
      </c>
      <c r="J90" s="53">
        <f t="shared" si="20"/>
        <v>-5389708</v>
      </c>
      <c r="K90" s="299">
        <f>SUM(K81:K89)</f>
        <v>7082998</v>
      </c>
      <c r="L90" s="265"/>
      <c r="M90" s="265"/>
      <c r="N90" s="265"/>
      <c r="O90" s="265"/>
      <c r="P90" s="301">
        <f t="shared" si="16"/>
        <v>7082998</v>
      </c>
      <c r="Q90" s="53">
        <f>SUM(Q81:Q89)</f>
        <v>-5324144</v>
      </c>
      <c r="R90" s="54">
        <f>SUM(R81:R89)</f>
        <v>0</v>
      </c>
      <c r="S90" s="55">
        <f>SUM(S81:S89)</f>
        <v>-2430</v>
      </c>
      <c r="T90" s="55">
        <f>SUM(T81:T89)</f>
        <v>0</v>
      </c>
      <c r="U90" s="58">
        <f>SUM(U81:U89)</f>
        <v>-5387278</v>
      </c>
      <c r="V90" s="62"/>
      <c r="W90" s="58"/>
      <c r="X90" s="133"/>
      <c r="Z90" s="118">
        <f t="shared" si="14"/>
        <v>0</v>
      </c>
      <c r="AB90" s="53">
        <f aca="true" t="shared" si="21" ref="AB90:AG90">SUM(AB81:AB89)</f>
        <v>0</v>
      </c>
      <c r="AC90" s="53">
        <f t="shared" si="21"/>
        <v>-876</v>
      </c>
      <c r="AD90" s="53">
        <f t="shared" si="21"/>
        <v>0</v>
      </c>
      <c r="AE90" s="53">
        <f t="shared" si="21"/>
        <v>0</v>
      </c>
      <c r="AF90" s="53">
        <f t="shared" si="21"/>
        <v>0</v>
      </c>
      <c r="AG90" s="53">
        <f t="shared" si="21"/>
        <v>-1554</v>
      </c>
      <c r="AH90" s="177">
        <f t="shared" si="11"/>
        <v>-2430</v>
      </c>
      <c r="AI90" s="175" t="str">
        <f t="shared" si="19"/>
        <v>OK</v>
      </c>
    </row>
    <row r="91" spans="1:35" ht="72.75" customHeight="1">
      <c r="A91" s="95" t="s">
        <v>564</v>
      </c>
      <c r="B91" s="92" t="s">
        <v>15</v>
      </c>
      <c r="C91" s="37" t="s">
        <v>59</v>
      </c>
      <c r="D91" s="37"/>
      <c r="E91" s="26">
        <v>2458810</v>
      </c>
      <c r="F91" s="293"/>
      <c r="G91" s="293"/>
      <c r="H91" s="293"/>
      <c r="I91" s="293"/>
      <c r="J91" s="26">
        <v>-1229405</v>
      </c>
      <c r="K91" s="292">
        <v>2981314</v>
      </c>
      <c r="L91" s="293"/>
      <c r="M91" s="293"/>
      <c r="N91" s="293"/>
      <c r="O91" s="293"/>
      <c r="P91" s="301">
        <f t="shared" si="16"/>
        <v>2981314</v>
      </c>
      <c r="Q91" s="26">
        <v>-1490657</v>
      </c>
      <c r="R91" s="43"/>
      <c r="S91" s="44"/>
      <c r="T91" s="44"/>
      <c r="U91" s="45">
        <v>-1229405</v>
      </c>
      <c r="V91" s="109"/>
      <c r="W91" s="138"/>
      <c r="X91" s="119" t="s">
        <v>566</v>
      </c>
      <c r="Y91" s="60" t="s">
        <v>37</v>
      </c>
      <c r="Z91" s="118">
        <f t="shared" si="14"/>
        <v>0</v>
      </c>
      <c r="AB91" s="25"/>
      <c r="AF91" s="44"/>
      <c r="AH91" s="177">
        <f t="shared" si="11"/>
        <v>0</v>
      </c>
      <c r="AI91" s="175" t="str">
        <f t="shared" si="19"/>
        <v>OK</v>
      </c>
    </row>
    <row r="92" spans="1:35" ht="50.25" customHeight="1">
      <c r="A92" s="83"/>
      <c r="B92" s="86"/>
      <c r="C92" s="37" t="s">
        <v>264</v>
      </c>
      <c r="D92" s="37"/>
      <c r="E92" s="26" t="s">
        <v>57</v>
      </c>
      <c r="F92" s="293"/>
      <c r="G92" s="293"/>
      <c r="H92" s="293"/>
      <c r="I92" s="293"/>
      <c r="J92" s="26">
        <v>2000</v>
      </c>
      <c r="K92" s="292" t="s">
        <v>57</v>
      </c>
      <c r="L92" s="293"/>
      <c r="M92" s="293"/>
      <c r="N92" s="293"/>
      <c r="O92" s="293"/>
      <c r="P92" s="301" t="e">
        <f t="shared" si="16"/>
        <v>#VALUE!</v>
      </c>
      <c r="Q92" s="26">
        <v>2000</v>
      </c>
      <c r="R92" s="43"/>
      <c r="S92" s="44"/>
      <c r="T92" s="44"/>
      <c r="U92" s="45">
        <v>2000</v>
      </c>
      <c r="V92" s="109"/>
      <c r="W92" s="138"/>
      <c r="X92" s="119" t="s">
        <v>271</v>
      </c>
      <c r="Y92" s="60" t="s">
        <v>41</v>
      </c>
      <c r="Z92" s="118">
        <f t="shared" si="14"/>
        <v>0</v>
      </c>
      <c r="AH92" s="177">
        <f t="shared" si="11"/>
        <v>0</v>
      </c>
      <c r="AI92" s="175" t="str">
        <f t="shared" si="19"/>
        <v>OK</v>
      </c>
    </row>
    <row r="93" spans="1:35" ht="63" customHeight="1">
      <c r="A93" s="83"/>
      <c r="B93" s="84" t="s">
        <v>288</v>
      </c>
      <c r="C93" s="37" t="s">
        <v>238</v>
      </c>
      <c r="D93" s="37"/>
      <c r="E93" s="32">
        <v>264542</v>
      </c>
      <c r="F93" s="293"/>
      <c r="G93" s="293">
        <v>25527</v>
      </c>
      <c r="H93" s="293"/>
      <c r="I93" s="293">
        <v>239015</v>
      </c>
      <c r="J93" s="32">
        <v>-92589</v>
      </c>
      <c r="K93" s="292">
        <v>281532</v>
      </c>
      <c r="L93" s="293"/>
      <c r="M93" s="293">
        <v>24527</v>
      </c>
      <c r="N93" s="293"/>
      <c r="O93" s="293">
        <v>257005</v>
      </c>
      <c r="P93" s="301">
        <f t="shared" si="16"/>
        <v>0</v>
      </c>
      <c r="Q93" s="32">
        <v>-98500</v>
      </c>
      <c r="R93" s="33"/>
      <c r="S93" s="34">
        <v>-8934</v>
      </c>
      <c r="T93" s="34"/>
      <c r="U93" s="27">
        <v>-83655</v>
      </c>
      <c r="V93" s="109"/>
      <c r="W93" s="138"/>
      <c r="X93" s="119" t="s">
        <v>567</v>
      </c>
      <c r="Y93" s="60" t="s">
        <v>37</v>
      </c>
      <c r="Z93" s="118">
        <f t="shared" si="14"/>
        <v>0</v>
      </c>
      <c r="AB93" s="60">
        <v>-5434</v>
      </c>
      <c r="AG93" s="60">
        <v>-3500</v>
      </c>
      <c r="AH93" s="177">
        <f t="shared" si="11"/>
        <v>-8934</v>
      </c>
      <c r="AI93" s="175" t="str">
        <f t="shared" si="19"/>
        <v>OK</v>
      </c>
    </row>
    <row r="94" spans="1:35" ht="50.25" customHeight="1">
      <c r="A94" s="93"/>
      <c r="C94" s="37" t="s">
        <v>392</v>
      </c>
      <c r="D94" s="37" t="s">
        <v>394</v>
      </c>
      <c r="E94" s="26">
        <v>3827390</v>
      </c>
      <c r="F94" s="293"/>
      <c r="G94" s="293"/>
      <c r="H94" s="293">
        <v>3826600</v>
      </c>
      <c r="I94" s="293">
        <v>790</v>
      </c>
      <c r="J94" s="26">
        <v>-3827390</v>
      </c>
      <c r="K94" s="292">
        <v>3827390</v>
      </c>
      <c r="L94" s="293"/>
      <c r="M94" s="293"/>
      <c r="N94" s="293"/>
      <c r="O94" s="293"/>
      <c r="P94" s="301">
        <f t="shared" si="16"/>
        <v>3827390</v>
      </c>
      <c r="Q94" s="26">
        <v>-3827390</v>
      </c>
      <c r="R94" s="43"/>
      <c r="S94" s="44"/>
      <c r="T94" s="44">
        <v>-3826600</v>
      </c>
      <c r="U94" s="45">
        <v>-790</v>
      </c>
      <c r="V94" s="109"/>
      <c r="W94" s="138"/>
      <c r="X94" s="119" t="s">
        <v>393</v>
      </c>
      <c r="Y94" s="60" t="s">
        <v>37</v>
      </c>
      <c r="Z94" s="118">
        <f t="shared" si="14"/>
        <v>0</v>
      </c>
      <c r="AB94" s="25"/>
      <c r="AH94" s="177">
        <f t="shared" si="11"/>
        <v>0</v>
      </c>
      <c r="AI94" s="175" t="str">
        <f t="shared" si="19"/>
        <v>OK</v>
      </c>
    </row>
    <row r="95" spans="1:35" ht="50.25" customHeight="1">
      <c r="A95" s="93"/>
      <c r="B95" s="85"/>
      <c r="C95" s="47" t="s">
        <v>0</v>
      </c>
      <c r="D95" s="37" t="s">
        <v>109</v>
      </c>
      <c r="E95" s="26">
        <v>301000</v>
      </c>
      <c r="F95" s="293"/>
      <c r="G95" s="293">
        <v>301000</v>
      </c>
      <c r="H95" s="293"/>
      <c r="I95" s="293"/>
      <c r="J95" s="26">
        <v>-301000</v>
      </c>
      <c r="K95" s="292">
        <v>382000</v>
      </c>
      <c r="L95" s="293"/>
      <c r="M95" s="293"/>
      <c r="N95" s="293"/>
      <c r="O95" s="293"/>
      <c r="P95" s="301">
        <f t="shared" si="16"/>
        <v>382000</v>
      </c>
      <c r="Q95" s="26">
        <v>-382000</v>
      </c>
      <c r="R95" s="43"/>
      <c r="S95" s="44">
        <v>-301000</v>
      </c>
      <c r="T95" s="44"/>
      <c r="U95" s="45"/>
      <c r="V95" s="109"/>
      <c r="W95" s="138"/>
      <c r="X95" s="119" t="s">
        <v>364</v>
      </c>
      <c r="Y95" s="60" t="s">
        <v>37</v>
      </c>
      <c r="Z95" s="118">
        <f t="shared" si="14"/>
        <v>0</v>
      </c>
      <c r="AB95" s="25"/>
      <c r="AG95" s="44">
        <v>-301000</v>
      </c>
      <c r="AH95" s="177">
        <f t="shared" si="11"/>
        <v>-301000</v>
      </c>
      <c r="AI95" s="175" t="str">
        <f t="shared" si="19"/>
        <v>OK</v>
      </c>
    </row>
    <row r="96" spans="1:35" ht="50.25" customHeight="1">
      <c r="A96" s="93"/>
      <c r="B96" s="85"/>
      <c r="C96" s="51"/>
      <c r="D96" s="37" t="s">
        <v>0</v>
      </c>
      <c r="E96" s="26">
        <v>580</v>
      </c>
      <c r="F96" s="293"/>
      <c r="G96" s="293"/>
      <c r="H96" s="293"/>
      <c r="I96" s="293">
        <v>580</v>
      </c>
      <c r="J96" s="26">
        <v>-580</v>
      </c>
      <c r="K96" s="292">
        <v>780</v>
      </c>
      <c r="L96" s="293"/>
      <c r="M96" s="293"/>
      <c r="N96" s="293"/>
      <c r="O96" s="293"/>
      <c r="P96" s="301">
        <f t="shared" si="16"/>
        <v>780</v>
      </c>
      <c r="Q96" s="26">
        <v>-780</v>
      </c>
      <c r="R96" s="43"/>
      <c r="S96" s="44"/>
      <c r="T96" s="44"/>
      <c r="U96" s="45">
        <v>-580</v>
      </c>
      <c r="V96" s="109"/>
      <c r="W96" s="138"/>
      <c r="X96" s="119"/>
      <c r="Y96" s="60" t="s">
        <v>37</v>
      </c>
      <c r="Z96" s="118">
        <f t="shared" si="14"/>
        <v>0</v>
      </c>
      <c r="AB96" s="25"/>
      <c r="AH96" s="177">
        <f t="shared" si="11"/>
        <v>0</v>
      </c>
      <c r="AI96" s="175" t="str">
        <f t="shared" si="19"/>
        <v>OK</v>
      </c>
    </row>
    <row r="97" spans="1:35" ht="50.25" customHeight="1">
      <c r="A97" s="93"/>
      <c r="B97" s="85"/>
      <c r="C97" s="47" t="s">
        <v>489</v>
      </c>
      <c r="D97" s="37" t="s">
        <v>33</v>
      </c>
      <c r="E97" s="32">
        <v>446700</v>
      </c>
      <c r="F97" s="305"/>
      <c r="G97" s="305"/>
      <c r="H97" s="305"/>
      <c r="I97" s="306"/>
      <c r="J97" s="32">
        <v>-446700</v>
      </c>
      <c r="K97" s="292">
        <v>189000</v>
      </c>
      <c r="L97" s="305"/>
      <c r="M97" s="305"/>
      <c r="N97" s="305"/>
      <c r="O97" s="306"/>
      <c r="P97" s="301">
        <f t="shared" si="16"/>
        <v>189000</v>
      </c>
      <c r="Q97" s="32">
        <v>-189000</v>
      </c>
      <c r="R97" s="43"/>
      <c r="S97" s="44"/>
      <c r="T97" s="44">
        <v>-445000</v>
      </c>
      <c r="U97" s="45">
        <v>-1700</v>
      </c>
      <c r="V97" s="109"/>
      <c r="W97" s="138"/>
      <c r="X97" s="119" t="s">
        <v>270</v>
      </c>
      <c r="Y97" s="60" t="s">
        <v>37</v>
      </c>
      <c r="Z97" s="118">
        <f>J97-R97-S97-T97-U97</f>
        <v>0</v>
      </c>
      <c r="AB97" s="25"/>
      <c r="AH97" s="177">
        <f t="shared" si="11"/>
        <v>0</v>
      </c>
      <c r="AI97" s="175" t="str">
        <f t="shared" si="19"/>
        <v>OK</v>
      </c>
    </row>
    <row r="98" spans="1:35" ht="50.25" customHeight="1">
      <c r="A98" s="93"/>
      <c r="B98" s="85"/>
      <c r="C98" s="37" t="s">
        <v>289</v>
      </c>
      <c r="D98" s="37"/>
      <c r="E98" s="26">
        <v>30000</v>
      </c>
      <c r="F98" s="302"/>
      <c r="G98" s="302"/>
      <c r="H98" s="318"/>
      <c r="I98" s="318">
        <v>30000</v>
      </c>
      <c r="J98" s="26">
        <v>-20000</v>
      </c>
      <c r="K98" s="292">
        <v>30000</v>
      </c>
      <c r="L98" s="302"/>
      <c r="M98" s="302"/>
      <c r="N98" s="302"/>
      <c r="O98" s="302"/>
      <c r="P98" s="301">
        <f t="shared" si="16"/>
        <v>30000</v>
      </c>
      <c r="Q98" s="26">
        <v>-30000</v>
      </c>
      <c r="R98" s="43"/>
      <c r="S98" s="44"/>
      <c r="T98" s="44"/>
      <c r="U98" s="45">
        <v>-20000</v>
      </c>
      <c r="V98" s="109"/>
      <c r="W98" s="138"/>
      <c r="X98" s="119" t="s">
        <v>297</v>
      </c>
      <c r="Y98" s="60" t="s">
        <v>37</v>
      </c>
      <c r="Z98" s="118">
        <f t="shared" si="14"/>
        <v>0</v>
      </c>
      <c r="AB98" s="25"/>
      <c r="AH98" s="177">
        <f t="shared" si="11"/>
        <v>0</v>
      </c>
      <c r="AI98" s="175" t="str">
        <f t="shared" si="19"/>
        <v>OK</v>
      </c>
    </row>
    <row r="99" spans="1:35" ht="50.25" customHeight="1">
      <c r="A99" s="93"/>
      <c r="B99" s="85"/>
      <c r="C99" s="37" t="s">
        <v>110</v>
      </c>
      <c r="D99" s="37" t="s">
        <v>111</v>
      </c>
      <c r="E99" s="26">
        <v>375398</v>
      </c>
      <c r="F99" s="302"/>
      <c r="G99" s="302"/>
      <c r="H99" s="318"/>
      <c r="I99" s="318">
        <v>375398</v>
      </c>
      <c r="J99" s="26">
        <v>90000</v>
      </c>
      <c r="K99" s="292">
        <v>371263</v>
      </c>
      <c r="L99" s="302"/>
      <c r="M99" s="302"/>
      <c r="N99" s="302"/>
      <c r="O99" s="302"/>
      <c r="P99" s="301">
        <f t="shared" si="16"/>
        <v>371263</v>
      </c>
      <c r="Q99" s="26">
        <v>90000</v>
      </c>
      <c r="R99" s="43"/>
      <c r="S99" s="44"/>
      <c r="T99" s="44"/>
      <c r="U99" s="45">
        <v>90000</v>
      </c>
      <c r="V99" s="109"/>
      <c r="W99" s="138"/>
      <c r="X99" s="119" t="s">
        <v>569</v>
      </c>
      <c r="Y99" s="60" t="s">
        <v>41</v>
      </c>
      <c r="Z99" s="118">
        <f t="shared" si="14"/>
        <v>0</v>
      </c>
      <c r="AB99" s="25"/>
      <c r="AH99" s="177">
        <f t="shared" si="11"/>
        <v>0</v>
      </c>
      <c r="AI99" s="175" t="str">
        <f t="shared" si="19"/>
        <v>OK</v>
      </c>
    </row>
    <row r="100" spans="1:35" ht="50.25" customHeight="1">
      <c r="A100" s="93"/>
      <c r="B100" s="86"/>
      <c r="C100" s="37" t="s">
        <v>490</v>
      </c>
      <c r="D100" s="37" t="s">
        <v>491</v>
      </c>
      <c r="E100" s="32">
        <v>3878980</v>
      </c>
      <c r="F100" s="305">
        <v>21000</v>
      </c>
      <c r="G100" s="305">
        <v>22690</v>
      </c>
      <c r="H100" s="305">
        <v>3591600</v>
      </c>
      <c r="I100" s="305">
        <v>243690</v>
      </c>
      <c r="J100" s="32">
        <v>-1939490</v>
      </c>
      <c r="K100" s="292">
        <v>4801495</v>
      </c>
      <c r="L100" s="305">
        <v>890766</v>
      </c>
      <c r="M100" s="305">
        <v>6711</v>
      </c>
      <c r="N100" s="305">
        <v>3887200</v>
      </c>
      <c r="O100" s="306">
        <v>16818</v>
      </c>
      <c r="P100" s="301">
        <f t="shared" si="16"/>
        <v>0</v>
      </c>
      <c r="Q100" s="32">
        <v>-2400000</v>
      </c>
      <c r="R100" s="33">
        <v>-10500</v>
      </c>
      <c r="S100" s="33">
        <v>-11345</v>
      </c>
      <c r="T100" s="44">
        <v>-1795800</v>
      </c>
      <c r="U100" s="45">
        <v>-121845</v>
      </c>
      <c r="V100" s="109"/>
      <c r="W100" s="138"/>
      <c r="X100" s="119" t="s">
        <v>566</v>
      </c>
      <c r="Y100" s="60" t="s">
        <v>37</v>
      </c>
      <c r="Z100" s="118">
        <f>J100-R100-S100-T100-U100</f>
        <v>0</v>
      </c>
      <c r="AB100" s="33">
        <v>-11345</v>
      </c>
      <c r="AC100" s="176">
        <v>0</v>
      </c>
      <c r="AD100" s="176">
        <v>0</v>
      </c>
      <c r="AE100" s="176">
        <v>0</v>
      </c>
      <c r="AF100" s="176">
        <v>0</v>
      </c>
      <c r="AG100" s="176">
        <v>0</v>
      </c>
      <c r="AH100" s="177">
        <f t="shared" si="11"/>
        <v>-11345</v>
      </c>
      <c r="AI100" s="175" t="str">
        <f t="shared" si="19"/>
        <v>OK</v>
      </c>
    </row>
    <row r="101" spans="1:35" ht="77.25" customHeight="1">
      <c r="A101" s="93"/>
      <c r="B101" s="84" t="s">
        <v>492</v>
      </c>
      <c r="C101" s="37" t="s">
        <v>493</v>
      </c>
      <c r="D101" s="37" t="s">
        <v>494</v>
      </c>
      <c r="E101" s="32">
        <v>18795443</v>
      </c>
      <c r="F101" s="305">
        <v>9589100</v>
      </c>
      <c r="G101" s="305">
        <v>529443</v>
      </c>
      <c r="H101" s="305">
        <v>8128200</v>
      </c>
      <c r="I101" s="306">
        <v>548700</v>
      </c>
      <c r="J101" s="32">
        <v>-9397722</v>
      </c>
      <c r="K101" s="292">
        <v>10212138</v>
      </c>
      <c r="L101" s="305">
        <v>5657152</v>
      </c>
      <c r="M101" s="305">
        <v>276509</v>
      </c>
      <c r="N101" s="305">
        <v>4277800</v>
      </c>
      <c r="O101" s="306">
        <v>677</v>
      </c>
      <c r="P101" s="301">
        <f t="shared" si="16"/>
        <v>0</v>
      </c>
      <c r="Q101" s="32">
        <v>-5106000</v>
      </c>
      <c r="R101" s="33">
        <v>-4794550</v>
      </c>
      <c r="S101" s="44">
        <v>-264722</v>
      </c>
      <c r="T101" s="44">
        <v>-4064100</v>
      </c>
      <c r="U101" s="45">
        <v>-274350</v>
      </c>
      <c r="V101" s="109"/>
      <c r="W101" s="138"/>
      <c r="X101" s="119" t="s">
        <v>527</v>
      </c>
      <c r="Y101" s="60" t="s">
        <v>37</v>
      </c>
      <c r="Z101" s="118">
        <f t="shared" si="14"/>
        <v>0</v>
      </c>
      <c r="AB101" s="44">
        <v>-264722</v>
      </c>
      <c r="AC101" s="176">
        <v>0</v>
      </c>
      <c r="AD101" s="176">
        <v>0</v>
      </c>
      <c r="AE101" s="176">
        <v>0</v>
      </c>
      <c r="AF101" s="176">
        <v>0</v>
      </c>
      <c r="AG101" s="176">
        <v>0</v>
      </c>
      <c r="AH101" s="177">
        <f t="shared" si="11"/>
        <v>-264722</v>
      </c>
      <c r="AI101" s="175" t="str">
        <f t="shared" si="19"/>
        <v>OK</v>
      </c>
    </row>
    <row r="102" spans="1:35" ht="50.25" customHeight="1">
      <c r="A102" s="93"/>
      <c r="B102" s="85"/>
      <c r="C102" s="37" t="s">
        <v>26</v>
      </c>
      <c r="D102" s="37" t="s">
        <v>27</v>
      </c>
      <c r="E102" s="32">
        <v>4100908</v>
      </c>
      <c r="F102" s="305"/>
      <c r="G102" s="305">
        <v>10300</v>
      </c>
      <c r="H102" s="305">
        <v>4088000</v>
      </c>
      <c r="I102" s="306">
        <v>2608</v>
      </c>
      <c r="J102" s="32">
        <v>-1435318</v>
      </c>
      <c r="K102" s="292">
        <v>8480808</v>
      </c>
      <c r="L102" s="305">
        <v>0</v>
      </c>
      <c r="M102" s="305">
        <v>470</v>
      </c>
      <c r="N102" s="305">
        <v>8471800</v>
      </c>
      <c r="O102" s="306">
        <v>8538</v>
      </c>
      <c r="P102" s="301">
        <v>0</v>
      </c>
      <c r="Q102" s="32">
        <v>-2968000</v>
      </c>
      <c r="R102" s="33">
        <v>0</v>
      </c>
      <c r="S102" s="44">
        <v>-3605</v>
      </c>
      <c r="T102" s="44">
        <v>-1430800</v>
      </c>
      <c r="U102" s="45">
        <v>-913</v>
      </c>
      <c r="V102" s="109"/>
      <c r="W102" s="138"/>
      <c r="X102" s="119" t="s">
        <v>567</v>
      </c>
      <c r="Y102" s="60" t="s">
        <v>37</v>
      </c>
      <c r="Z102" s="118">
        <f t="shared" si="14"/>
        <v>0</v>
      </c>
      <c r="AB102" s="44">
        <v>-3605</v>
      </c>
      <c r="AC102" s="176">
        <v>0</v>
      </c>
      <c r="AD102" s="176">
        <v>0</v>
      </c>
      <c r="AE102" s="176">
        <v>0</v>
      </c>
      <c r="AF102" s="176">
        <v>0</v>
      </c>
      <c r="AG102" s="176">
        <v>0</v>
      </c>
      <c r="AH102" s="177">
        <f t="shared" si="11"/>
        <v>-3605</v>
      </c>
      <c r="AI102" s="175" t="str">
        <f t="shared" si="19"/>
        <v>OK</v>
      </c>
    </row>
    <row r="103" spans="1:35" ht="57.75" customHeight="1">
      <c r="A103" s="93"/>
      <c r="B103" s="86"/>
      <c r="C103" s="37" t="s">
        <v>28</v>
      </c>
      <c r="D103" s="37" t="s">
        <v>495</v>
      </c>
      <c r="E103" s="26">
        <v>8263870</v>
      </c>
      <c r="F103" s="302"/>
      <c r="G103" s="302"/>
      <c r="H103" s="318">
        <v>8255400</v>
      </c>
      <c r="I103" s="318">
        <v>8470</v>
      </c>
      <c r="J103" s="26">
        <v>-8263870</v>
      </c>
      <c r="K103" s="292">
        <v>12159555</v>
      </c>
      <c r="L103" s="302"/>
      <c r="M103" s="302"/>
      <c r="N103" s="302"/>
      <c r="O103" s="302"/>
      <c r="P103" s="301">
        <f t="shared" si="16"/>
        <v>12159555</v>
      </c>
      <c r="Q103" s="26">
        <v>-12159555</v>
      </c>
      <c r="R103" s="43"/>
      <c r="S103" s="44"/>
      <c r="T103" s="44">
        <v>-8255400</v>
      </c>
      <c r="U103" s="45">
        <v>-8470</v>
      </c>
      <c r="V103" s="109"/>
      <c r="W103" s="138"/>
      <c r="X103" s="119" t="s">
        <v>395</v>
      </c>
      <c r="Y103" s="60" t="s">
        <v>37</v>
      </c>
      <c r="Z103" s="118">
        <f t="shared" si="14"/>
        <v>0</v>
      </c>
      <c r="AB103" s="176"/>
      <c r="AC103" s="176"/>
      <c r="AD103" s="176"/>
      <c r="AE103" s="176"/>
      <c r="AF103" s="176"/>
      <c r="AG103" s="176"/>
      <c r="AH103" s="177">
        <f t="shared" si="11"/>
        <v>0</v>
      </c>
      <c r="AI103" s="175" t="str">
        <f t="shared" si="19"/>
        <v>OK</v>
      </c>
    </row>
    <row r="104" spans="1:35" ht="57.75" customHeight="1">
      <c r="A104" s="93"/>
      <c r="B104" s="84" t="s">
        <v>114</v>
      </c>
      <c r="C104" s="37" t="s">
        <v>114</v>
      </c>
      <c r="D104" s="37" t="s">
        <v>327</v>
      </c>
      <c r="E104" s="32">
        <v>10380</v>
      </c>
      <c r="F104" s="302"/>
      <c r="G104" s="302"/>
      <c r="H104" s="318"/>
      <c r="I104" s="318"/>
      <c r="J104" s="32">
        <v>-3380</v>
      </c>
      <c r="K104" s="292">
        <v>2980</v>
      </c>
      <c r="L104" s="302"/>
      <c r="M104" s="302"/>
      <c r="N104" s="302"/>
      <c r="O104" s="302"/>
      <c r="P104" s="301">
        <f t="shared" si="16"/>
        <v>2980</v>
      </c>
      <c r="Q104" s="32">
        <v>-2980</v>
      </c>
      <c r="R104" s="43"/>
      <c r="S104" s="44"/>
      <c r="T104" s="44"/>
      <c r="U104" s="45">
        <v>-3380</v>
      </c>
      <c r="V104" s="109"/>
      <c r="W104" s="138"/>
      <c r="X104" s="119" t="s">
        <v>328</v>
      </c>
      <c r="Y104" s="60" t="s">
        <v>37</v>
      </c>
      <c r="Z104" s="118">
        <f t="shared" si="14"/>
        <v>0</v>
      </c>
      <c r="AB104" s="176"/>
      <c r="AC104" s="176"/>
      <c r="AD104" s="176"/>
      <c r="AE104" s="176"/>
      <c r="AF104" s="176"/>
      <c r="AG104" s="176"/>
      <c r="AH104" s="177">
        <f t="shared" si="11"/>
        <v>0</v>
      </c>
      <c r="AI104" s="175" t="str">
        <f t="shared" si="19"/>
        <v>OK</v>
      </c>
    </row>
    <row r="105" spans="1:35" ht="50.25" customHeight="1">
      <c r="A105" s="93"/>
      <c r="B105" s="86"/>
      <c r="C105" s="37" t="s">
        <v>290</v>
      </c>
      <c r="D105" s="37"/>
      <c r="E105" s="32">
        <v>318818</v>
      </c>
      <c r="F105" s="305"/>
      <c r="G105" s="305">
        <v>74866</v>
      </c>
      <c r="H105" s="305"/>
      <c r="I105" s="306">
        <v>243952</v>
      </c>
      <c r="J105" s="32">
        <v>-111586</v>
      </c>
      <c r="K105" s="292">
        <v>344865</v>
      </c>
      <c r="L105" s="305">
        <v>0</v>
      </c>
      <c r="M105" s="305">
        <v>87131</v>
      </c>
      <c r="N105" s="305">
        <v>0</v>
      </c>
      <c r="O105" s="306">
        <v>257734</v>
      </c>
      <c r="P105" s="301">
        <f t="shared" si="16"/>
        <v>0</v>
      </c>
      <c r="Q105" s="32">
        <v>-120500</v>
      </c>
      <c r="R105" s="33"/>
      <c r="S105" s="44">
        <v>-26203</v>
      </c>
      <c r="T105" s="44"/>
      <c r="U105" s="45">
        <v>-85383</v>
      </c>
      <c r="V105" s="109"/>
      <c r="W105" s="138"/>
      <c r="X105" s="119" t="s">
        <v>113</v>
      </c>
      <c r="Y105" s="60" t="s">
        <v>37</v>
      </c>
      <c r="Z105" s="118">
        <f t="shared" si="14"/>
        <v>0</v>
      </c>
      <c r="AB105" s="44">
        <v>-26203</v>
      </c>
      <c r="AC105" s="176">
        <v>0</v>
      </c>
      <c r="AD105" s="176">
        <v>0</v>
      </c>
      <c r="AE105" s="176">
        <v>0</v>
      </c>
      <c r="AF105" s="176">
        <v>0</v>
      </c>
      <c r="AG105" s="176">
        <v>0</v>
      </c>
      <c r="AH105" s="177">
        <f t="shared" si="11"/>
        <v>-26203</v>
      </c>
      <c r="AI105" s="175" t="str">
        <f t="shared" si="19"/>
        <v>OK</v>
      </c>
    </row>
    <row r="106" spans="1:35" ht="50.25" customHeight="1">
      <c r="A106" s="93"/>
      <c r="B106" s="85" t="s">
        <v>115</v>
      </c>
      <c r="C106" s="37" t="s">
        <v>496</v>
      </c>
      <c r="D106" s="37" t="s">
        <v>497</v>
      </c>
      <c r="E106" s="32">
        <v>2141000</v>
      </c>
      <c r="F106" s="305">
        <v>1048155</v>
      </c>
      <c r="G106" s="305">
        <v>44689</v>
      </c>
      <c r="H106" s="305">
        <v>1047200</v>
      </c>
      <c r="I106" s="306">
        <v>956</v>
      </c>
      <c r="J106" s="32">
        <v>-2141000</v>
      </c>
      <c r="K106" s="292">
        <v>1108600</v>
      </c>
      <c r="L106" s="305">
        <v>548079</v>
      </c>
      <c r="M106" s="305">
        <v>12443</v>
      </c>
      <c r="N106" s="305">
        <v>546900</v>
      </c>
      <c r="O106" s="306">
        <v>1178</v>
      </c>
      <c r="P106" s="301">
        <f t="shared" si="16"/>
        <v>0</v>
      </c>
      <c r="Q106" s="32">
        <v>-1108600</v>
      </c>
      <c r="R106" s="43">
        <v>-1048155</v>
      </c>
      <c r="S106" s="44">
        <v>-44689</v>
      </c>
      <c r="T106" s="44">
        <v>-1047200</v>
      </c>
      <c r="U106" s="45">
        <v>-956</v>
      </c>
      <c r="V106" s="109"/>
      <c r="W106" s="138"/>
      <c r="X106" s="119" t="s">
        <v>92</v>
      </c>
      <c r="Y106" s="60" t="s">
        <v>37</v>
      </c>
      <c r="Z106" s="118">
        <f t="shared" si="14"/>
        <v>0</v>
      </c>
      <c r="AB106" s="44">
        <v>-44689</v>
      </c>
      <c r="AC106" s="176">
        <v>0</v>
      </c>
      <c r="AD106" s="176">
        <v>0</v>
      </c>
      <c r="AE106" s="176">
        <v>0</v>
      </c>
      <c r="AF106" s="176">
        <v>0</v>
      </c>
      <c r="AG106" s="176">
        <v>0</v>
      </c>
      <c r="AH106" s="177">
        <f t="shared" si="11"/>
        <v>-44689</v>
      </c>
      <c r="AI106" s="175" t="str">
        <f t="shared" si="19"/>
        <v>OK</v>
      </c>
    </row>
    <row r="107" spans="1:35" ht="50.25" customHeight="1">
      <c r="A107" s="93"/>
      <c r="B107" s="85"/>
      <c r="C107" s="37" t="s">
        <v>500</v>
      </c>
      <c r="D107" s="37" t="s">
        <v>501</v>
      </c>
      <c r="E107" s="32">
        <v>512700</v>
      </c>
      <c r="F107" s="305"/>
      <c r="G107" s="305">
        <v>76349</v>
      </c>
      <c r="H107" s="305">
        <v>436000</v>
      </c>
      <c r="I107" s="306">
        <v>351</v>
      </c>
      <c r="J107" s="32">
        <v>-256350</v>
      </c>
      <c r="K107" s="292">
        <v>487000</v>
      </c>
      <c r="L107" s="305">
        <v>0</v>
      </c>
      <c r="M107" s="305">
        <v>120687</v>
      </c>
      <c r="N107" s="305">
        <v>365500</v>
      </c>
      <c r="O107" s="306">
        <v>813</v>
      </c>
      <c r="P107" s="301">
        <v>0</v>
      </c>
      <c r="Q107" s="32">
        <v>-243500</v>
      </c>
      <c r="R107" s="33"/>
      <c r="S107" s="44">
        <v>-38174</v>
      </c>
      <c r="T107" s="44">
        <v>-218000</v>
      </c>
      <c r="U107" s="45">
        <v>-176</v>
      </c>
      <c r="V107" s="109"/>
      <c r="W107" s="138"/>
      <c r="X107" s="119" t="s">
        <v>17</v>
      </c>
      <c r="Y107" s="60" t="s">
        <v>37</v>
      </c>
      <c r="Z107" s="118">
        <f t="shared" si="14"/>
        <v>0</v>
      </c>
      <c r="AB107" s="44">
        <v>-38174</v>
      </c>
      <c r="AC107" s="176">
        <v>0</v>
      </c>
      <c r="AD107" s="176">
        <v>0</v>
      </c>
      <c r="AE107" s="176">
        <v>0</v>
      </c>
      <c r="AF107" s="176">
        <v>0</v>
      </c>
      <c r="AG107" s="176">
        <v>0</v>
      </c>
      <c r="AH107" s="177">
        <f t="shared" si="11"/>
        <v>-38174</v>
      </c>
      <c r="AI107" s="175" t="str">
        <f t="shared" si="19"/>
        <v>OK</v>
      </c>
    </row>
    <row r="108" spans="1:35" ht="60.75" customHeight="1">
      <c r="A108" s="93"/>
      <c r="B108" s="86"/>
      <c r="C108" s="37" t="s">
        <v>502</v>
      </c>
      <c r="D108" s="37" t="s">
        <v>199</v>
      </c>
      <c r="E108" s="26">
        <v>3329000</v>
      </c>
      <c r="F108" s="302"/>
      <c r="G108" s="302"/>
      <c r="H108" s="318">
        <v>3278000</v>
      </c>
      <c r="I108" s="318">
        <v>51000</v>
      </c>
      <c r="J108" s="26">
        <v>-3329000</v>
      </c>
      <c r="K108" s="292">
        <v>7228000</v>
      </c>
      <c r="L108" s="302"/>
      <c r="M108" s="302"/>
      <c r="N108" s="302"/>
      <c r="O108" s="302"/>
      <c r="P108" s="301">
        <f t="shared" si="16"/>
        <v>7228000</v>
      </c>
      <c r="Q108" s="26">
        <v>-7228000</v>
      </c>
      <c r="R108" s="43"/>
      <c r="S108" s="44"/>
      <c r="T108" s="44">
        <v>-3278000</v>
      </c>
      <c r="U108" s="45">
        <v>-51000</v>
      </c>
      <c r="V108" s="109"/>
      <c r="W108" s="138"/>
      <c r="X108" s="119" t="s">
        <v>1</v>
      </c>
      <c r="Y108" s="60" t="s">
        <v>37</v>
      </c>
      <c r="Z108" s="118">
        <f t="shared" si="14"/>
        <v>0</v>
      </c>
      <c r="AB108" s="176"/>
      <c r="AC108" s="176"/>
      <c r="AD108" s="176"/>
      <c r="AE108" s="176"/>
      <c r="AF108" s="176"/>
      <c r="AG108" s="176"/>
      <c r="AH108" s="177">
        <f t="shared" si="11"/>
        <v>0</v>
      </c>
      <c r="AI108" s="175" t="str">
        <f t="shared" si="19"/>
        <v>OK</v>
      </c>
    </row>
    <row r="109" spans="1:35" ht="70.5" customHeight="1">
      <c r="A109" s="93"/>
      <c r="B109" s="84" t="s">
        <v>503</v>
      </c>
      <c r="C109" s="37" t="s">
        <v>504</v>
      </c>
      <c r="D109" s="37" t="s">
        <v>275</v>
      </c>
      <c r="E109" s="32">
        <v>458000</v>
      </c>
      <c r="F109" s="305">
        <v>218000</v>
      </c>
      <c r="G109" s="305"/>
      <c r="H109" s="305">
        <v>238400</v>
      </c>
      <c r="I109" s="306">
        <v>1600</v>
      </c>
      <c r="J109" s="32">
        <v>-160300</v>
      </c>
      <c r="K109" s="292">
        <v>478850</v>
      </c>
      <c r="L109" s="305">
        <v>230118</v>
      </c>
      <c r="M109" s="305">
        <v>0</v>
      </c>
      <c r="N109" s="305">
        <v>247600</v>
      </c>
      <c r="O109" s="306">
        <v>1132</v>
      </c>
      <c r="P109" s="301">
        <v>0</v>
      </c>
      <c r="Q109" s="32">
        <v>-167000</v>
      </c>
      <c r="R109" s="33">
        <v>-76300</v>
      </c>
      <c r="S109" s="44"/>
      <c r="T109" s="44">
        <v>-83400</v>
      </c>
      <c r="U109" s="45">
        <v>-600</v>
      </c>
      <c r="V109" s="109"/>
      <c r="W109" s="138"/>
      <c r="X109" s="119" t="s">
        <v>116</v>
      </c>
      <c r="Y109" s="60" t="s">
        <v>37</v>
      </c>
      <c r="Z109" s="118">
        <f t="shared" si="14"/>
        <v>0</v>
      </c>
      <c r="AB109" s="176"/>
      <c r="AC109" s="176"/>
      <c r="AD109" s="176"/>
      <c r="AE109" s="176"/>
      <c r="AF109" s="176"/>
      <c r="AG109" s="176"/>
      <c r="AH109" s="177">
        <f t="shared" si="11"/>
        <v>0</v>
      </c>
      <c r="AI109" s="175" t="str">
        <f t="shared" si="19"/>
        <v>OK</v>
      </c>
    </row>
    <row r="110" spans="1:35" ht="50.25" customHeight="1">
      <c r="A110" s="93"/>
      <c r="B110" s="86"/>
      <c r="C110" s="37" t="s">
        <v>505</v>
      </c>
      <c r="D110" s="37" t="s">
        <v>506</v>
      </c>
      <c r="E110" s="26">
        <v>138000</v>
      </c>
      <c r="F110" s="302"/>
      <c r="G110" s="302"/>
      <c r="H110" s="318">
        <v>137200</v>
      </c>
      <c r="I110" s="318">
        <v>800</v>
      </c>
      <c r="J110" s="26">
        <v>-138000</v>
      </c>
      <c r="K110" s="292">
        <v>171000</v>
      </c>
      <c r="L110" s="302"/>
      <c r="M110" s="302"/>
      <c r="N110" s="302"/>
      <c r="O110" s="302"/>
      <c r="P110" s="301">
        <f t="shared" si="16"/>
        <v>171000</v>
      </c>
      <c r="Q110" s="26">
        <v>-171000</v>
      </c>
      <c r="R110" s="43"/>
      <c r="S110" s="44"/>
      <c r="T110" s="44">
        <v>-137200</v>
      </c>
      <c r="U110" s="45">
        <v>-800</v>
      </c>
      <c r="V110" s="109"/>
      <c r="W110" s="138"/>
      <c r="X110" s="119" t="s">
        <v>1</v>
      </c>
      <c r="Y110" s="60" t="s">
        <v>37</v>
      </c>
      <c r="Z110" s="118">
        <f t="shared" si="14"/>
        <v>0</v>
      </c>
      <c r="AB110" s="176"/>
      <c r="AC110" s="176"/>
      <c r="AD110" s="176"/>
      <c r="AE110" s="176"/>
      <c r="AF110" s="176"/>
      <c r="AG110" s="176"/>
      <c r="AH110" s="177">
        <f t="shared" si="11"/>
        <v>0</v>
      </c>
      <c r="AI110" s="175" t="str">
        <f t="shared" si="19"/>
        <v>OK</v>
      </c>
    </row>
    <row r="111" spans="1:35" ht="63" customHeight="1">
      <c r="A111" s="93"/>
      <c r="B111" s="84" t="s">
        <v>507</v>
      </c>
      <c r="C111" s="37" t="s">
        <v>508</v>
      </c>
      <c r="D111" s="37" t="s">
        <v>200</v>
      </c>
      <c r="E111" s="32">
        <v>11930000</v>
      </c>
      <c r="F111" s="305">
        <v>5948200</v>
      </c>
      <c r="G111" s="305">
        <v>192000</v>
      </c>
      <c r="H111" s="305">
        <v>5714700</v>
      </c>
      <c r="I111" s="306">
        <v>75100</v>
      </c>
      <c r="J111" s="32">
        <v>-4175500</v>
      </c>
      <c r="K111" s="292">
        <v>7148810</v>
      </c>
      <c r="L111" s="305">
        <v>3498350</v>
      </c>
      <c r="M111" s="305">
        <v>113870</v>
      </c>
      <c r="N111" s="305">
        <v>3535200</v>
      </c>
      <c r="O111" s="306">
        <v>1390</v>
      </c>
      <c r="P111" s="301">
        <f t="shared" si="16"/>
        <v>0</v>
      </c>
      <c r="Q111" s="32">
        <v>-2430750</v>
      </c>
      <c r="R111" s="33">
        <v>-2081870</v>
      </c>
      <c r="S111" s="44">
        <v>-67200</v>
      </c>
      <c r="T111" s="44">
        <v>-2000000</v>
      </c>
      <c r="U111" s="45">
        <v>-26430</v>
      </c>
      <c r="V111" s="109"/>
      <c r="W111" s="138"/>
      <c r="X111" s="119" t="s">
        <v>97</v>
      </c>
      <c r="Y111" s="60" t="s">
        <v>37</v>
      </c>
      <c r="Z111" s="118">
        <f t="shared" si="14"/>
        <v>0</v>
      </c>
      <c r="AB111" s="44">
        <v>-67200</v>
      </c>
      <c r="AC111" s="176"/>
      <c r="AD111" s="176"/>
      <c r="AE111" s="176"/>
      <c r="AF111" s="176"/>
      <c r="AG111" s="176"/>
      <c r="AH111" s="177">
        <f t="shared" si="11"/>
        <v>-67200</v>
      </c>
      <c r="AI111" s="175" t="str">
        <f t="shared" si="19"/>
        <v>OK</v>
      </c>
    </row>
    <row r="112" spans="1:35" ht="50.25" customHeight="1">
      <c r="A112" s="93"/>
      <c r="B112" s="86"/>
      <c r="C112" s="37" t="s">
        <v>509</v>
      </c>
      <c r="D112" s="37" t="s">
        <v>510</v>
      </c>
      <c r="E112" s="26">
        <v>1382000</v>
      </c>
      <c r="F112" s="305"/>
      <c r="G112" s="305"/>
      <c r="H112" s="305">
        <v>1381800</v>
      </c>
      <c r="I112" s="306">
        <v>200</v>
      </c>
      <c r="J112" s="26">
        <v>-1382000</v>
      </c>
      <c r="K112" s="292">
        <v>1500000</v>
      </c>
      <c r="L112" s="305"/>
      <c r="M112" s="305"/>
      <c r="N112" s="305"/>
      <c r="O112" s="306"/>
      <c r="P112" s="301">
        <f t="shared" si="16"/>
        <v>1500000</v>
      </c>
      <c r="Q112" s="26">
        <v>-1500000</v>
      </c>
      <c r="R112" s="43"/>
      <c r="S112" s="44"/>
      <c r="T112" s="44">
        <v>-1381800</v>
      </c>
      <c r="U112" s="45">
        <v>-200</v>
      </c>
      <c r="V112" s="109"/>
      <c r="W112" s="138"/>
      <c r="X112" s="119" t="s">
        <v>98</v>
      </c>
      <c r="Y112" s="60" t="s">
        <v>37</v>
      </c>
      <c r="Z112" s="118">
        <f t="shared" si="14"/>
        <v>0</v>
      </c>
      <c r="AB112" s="176"/>
      <c r="AC112" s="176"/>
      <c r="AD112" s="176"/>
      <c r="AE112" s="176"/>
      <c r="AF112" s="176"/>
      <c r="AG112" s="176"/>
      <c r="AH112" s="177">
        <f t="shared" si="11"/>
        <v>0</v>
      </c>
      <c r="AI112" s="175" t="str">
        <f t="shared" si="19"/>
        <v>OK</v>
      </c>
    </row>
    <row r="113" spans="1:35" ht="50.25" customHeight="1">
      <c r="A113" s="93"/>
      <c r="B113" s="84" t="s">
        <v>329</v>
      </c>
      <c r="C113" s="37" t="s">
        <v>329</v>
      </c>
      <c r="D113" s="37" t="s">
        <v>330</v>
      </c>
      <c r="E113" s="32">
        <v>2154</v>
      </c>
      <c r="F113" s="305"/>
      <c r="G113" s="305">
        <v>2154</v>
      </c>
      <c r="H113" s="305"/>
      <c r="I113" s="306"/>
      <c r="J113" s="32">
        <v>-2154</v>
      </c>
      <c r="K113" s="292">
        <v>2154</v>
      </c>
      <c r="L113" s="305"/>
      <c r="M113" s="305"/>
      <c r="N113" s="305"/>
      <c r="O113" s="306"/>
      <c r="P113" s="301">
        <f t="shared" si="16"/>
        <v>2154</v>
      </c>
      <c r="Q113" s="32">
        <v>-2154</v>
      </c>
      <c r="R113" s="43"/>
      <c r="S113" s="44">
        <v>-2154</v>
      </c>
      <c r="T113" s="44"/>
      <c r="U113" s="45"/>
      <c r="V113" s="109"/>
      <c r="W113" s="138"/>
      <c r="X113" s="119" t="s">
        <v>144</v>
      </c>
      <c r="Y113" s="60" t="s">
        <v>37</v>
      </c>
      <c r="Z113" s="118">
        <f t="shared" si="14"/>
        <v>0</v>
      </c>
      <c r="AB113" s="176"/>
      <c r="AC113" s="44">
        <v>-2154</v>
      </c>
      <c r="AD113" s="176"/>
      <c r="AE113" s="176"/>
      <c r="AF113" s="176"/>
      <c r="AG113" s="176"/>
      <c r="AH113" s="177">
        <f t="shared" si="11"/>
        <v>-2154</v>
      </c>
      <c r="AI113" s="175" t="str">
        <f t="shared" si="19"/>
        <v>OK</v>
      </c>
    </row>
    <row r="114" spans="1:35" ht="50.25" customHeight="1">
      <c r="A114" s="93"/>
      <c r="B114" s="86"/>
      <c r="C114" s="37" t="s">
        <v>143</v>
      </c>
      <c r="D114" s="37" t="s">
        <v>330</v>
      </c>
      <c r="E114" s="32">
        <v>350</v>
      </c>
      <c r="F114" s="305"/>
      <c r="G114" s="305"/>
      <c r="H114" s="305"/>
      <c r="I114" s="306">
        <v>350</v>
      </c>
      <c r="J114" s="32">
        <v>-350</v>
      </c>
      <c r="K114" s="292">
        <v>350</v>
      </c>
      <c r="L114" s="305"/>
      <c r="M114" s="305"/>
      <c r="N114" s="305"/>
      <c r="O114" s="306"/>
      <c r="P114" s="301">
        <f t="shared" si="16"/>
        <v>350</v>
      </c>
      <c r="Q114" s="32">
        <v>-350</v>
      </c>
      <c r="R114" s="33"/>
      <c r="S114" s="44"/>
      <c r="T114" s="44"/>
      <c r="U114" s="45">
        <v>-350</v>
      </c>
      <c r="V114" s="109"/>
      <c r="W114" s="138"/>
      <c r="X114" s="119" t="s">
        <v>144</v>
      </c>
      <c r="Y114" s="60" t="s">
        <v>37</v>
      </c>
      <c r="Z114" s="118">
        <f t="shared" si="14"/>
        <v>0</v>
      </c>
      <c r="AB114" s="176"/>
      <c r="AC114" s="44"/>
      <c r="AD114" s="176"/>
      <c r="AE114" s="176"/>
      <c r="AF114" s="176"/>
      <c r="AG114" s="176"/>
      <c r="AH114" s="177">
        <f>SUM(AB114:AG114)</f>
        <v>0</v>
      </c>
      <c r="AI114" s="175" t="str">
        <f>IF(S114=AH114,"OK","OUT")</f>
        <v>OK</v>
      </c>
    </row>
    <row r="115" spans="1:35" ht="71.25" customHeight="1">
      <c r="A115" s="93"/>
      <c r="B115" s="84" t="s">
        <v>511</v>
      </c>
      <c r="C115" s="37" t="s">
        <v>545</v>
      </c>
      <c r="D115" s="37" t="s">
        <v>201</v>
      </c>
      <c r="E115" s="32">
        <v>5030000</v>
      </c>
      <c r="F115" s="305">
        <v>1890962</v>
      </c>
      <c r="G115" s="305">
        <v>528000</v>
      </c>
      <c r="H115" s="305">
        <v>2511900</v>
      </c>
      <c r="I115" s="306">
        <v>99138</v>
      </c>
      <c r="J115" s="32">
        <v>-1760500</v>
      </c>
      <c r="K115" s="292">
        <v>5748033</v>
      </c>
      <c r="L115" s="305">
        <v>2121934</v>
      </c>
      <c r="M115" s="305">
        <v>528448</v>
      </c>
      <c r="N115" s="305">
        <v>3077900</v>
      </c>
      <c r="O115" s="306">
        <v>19751</v>
      </c>
      <c r="P115" s="301">
        <v>0</v>
      </c>
      <c r="Q115" s="32">
        <v>-2011000</v>
      </c>
      <c r="R115" s="33">
        <v>-661837</v>
      </c>
      <c r="S115" s="44">
        <v>-184800</v>
      </c>
      <c r="T115" s="44">
        <v>-879000</v>
      </c>
      <c r="U115" s="45">
        <v>-34863</v>
      </c>
      <c r="V115" s="109"/>
      <c r="W115" s="138"/>
      <c r="X115" s="119" t="s">
        <v>112</v>
      </c>
      <c r="Y115" s="60" t="s">
        <v>37</v>
      </c>
      <c r="Z115" s="118">
        <f t="shared" si="14"/>
        <v>0</v>
      </c>
      <c r="AB115" s="44">
        <v>-184800</v>
      </c>
      <c r="AC115" s="176">
        <v>0</v>
      </c>
      <c r="AD115" s="176">
        <v>0</v>
      </c>
      <c r="AE115" s="176">
        <v>0</v>
      </c>
      <c r="AF115" s="176">
        <v>0</v>
      </c>
      <c r="AG115" s="176">
        <v>0</v>
      </c>
      <c r="AH115" s="177">
        <f t="shared" si="11"/>
        <v>-184800</v>
      </c>
      <c r="AI115" s="175" t="str">
        <f t="shared" si="19"/>
        <v>OK</v>
      </c>
    </row>
    <row r="116" spans="1:35" ht="31.5" customHeight="1">
      <c r="A116" s="93"/>
      <c r="B116" s="85"/>
      <c r="C116" s="37" t="s">
        <v>546</v>
      </c>
      <c r="D116" s="37" t="s">
        <v>547</v>
      </c>
      <c r="E116" s="32">
        <v>86800</v>
      </c>
      <c r="F116" s="305"/>
      <c r="G116" s="305">
        <v>13020</v>
      </c>
      <c r="H116" s="305">
        <v>73000</v>
      </c>
      <c r="I116" s="306">
        <v>780</v>
      </c>
      <c r="J116" s="32">
        <f>-E116*0.2</f>
        <v>-17360</v>
      </c>
      <c r="K116" s="292">
        <v>115200</v>
      </c>
      <c r="L116" s="305">
        <v>0</v>
      </c>
      <c r="M116" s="305">
        <v>17280</v>
      </c>
      <c r="N116" s="305">
        <v>97200</v>
      </c>
      <c r="O116" s="306">
        <v>720</v>
      </c>
      <c r="P116" s="301">
        <v>0</v>
      </c>
      <c r="Q116" s="32">
        <v>-23000</v>
      </c>
      <c r="R116" s="33"/>
      <c r="S116" s="44">
        <v>-2604</v>
      </c>
      <c r="T116" s="44">
        <v>-14600</v>
      </c>
      <c r="U116" s="45">
        <v>-156</v>
      </c>
      <c r="V116" s="109"/>
      <c r="W116" s="138"/>
      <c r="X116" s="119" t="s">
        <v>236</v>
      </c>
      <c r="Y116" s="60" t="s">
        <v>37</v>
      </c>
      <c r="Z116" s="118">
        <f t="shared" si="14"/>
        <v>0</v>
      </c>
      <c r="AB116" s="44">
        <v>-2604</v>
      </c>
      <c r="AC116" s="176">
        <v>0</v>
      </c>
      <c r="AD116" s="176">
        <v>0</v>
      </c>
      <c r="AE116" s="176">
        <v>0</v>
      </c>
      <c r="AF116" s="176">
        <v>0</v>
      </c>
      <c r="AG116" s="176">
        <v>0</v>
      </c>
      <c r="AH116" s="177">
        <f t="shared" si="11"/>
        <v>-2604</v>
      </c>
      <c r="AI116" s="175" t="str">
        <f t="shared" si="19"/>
        <v>OK</v>
      </c>
    </row>
    <row r="117" spans="1:35" ht="48" customHeight="1">
      <c r="A117" s="93"/>
      <c r="B117" s="86"/>
      <c r="C117" s="37" t="s">
        <v>18</v>
      </c>
      <c r="D117" s="37" t="s">
        <v>548</v>
      </c>
      <c r="E117" s="26">
        <v>457965</v>
      </c>
      <c r="F117" s="302"/>
      <c r="G117" s="302"/>
      <c r="H117" s="318">
        <v>457100</v>
      </c>
      <c r="I117" s="318">
        <v>865</v>
      </c>
      <c r="J117" s="26">
        <f>-E117</f>
        <v>-457965</v>
      </c>
      <c r="K117" s="292">
        <v>565000</v>
      </c>
      <c r="L117" s="302"/>
      <c r="M117" s="302"/>
      <c r="N117" s="302"/>
      <c r="O117" s="302"/>
      <c r="P117" s="301">
        <f t="shared" si="16"/>
        <v>565000</v>
      </c>
      <c r="Q117" s="26">
        <v>-565000</v>
      </c>
      <c r="R117" s="43"/>
      <c r="S117" s="44"/>
      <c r="T117" s="44">
        <v>-457100</v>
      </c>
      <c r="U117" s="45">
        <v>-865</v>
      </c>
      <c r="V117" s="109"/>
      <c r="W117" s="138"/>
      <c r="X117" s="119" t="s">
        <v>1</v>
      </c>
      <c r="Y117" s="60" t="s">
        <v>37</v>
      </c>
      <c r="Z117" s="118">
        <f t="shared" si="14"/>
        <v>0</v>
      </c>
      <c r="AB117" s="176"/>
      <c r="AC117" s="176"/>
      <c r="AD117" s="176"/>
      <c r="AE117" s="176"/>
      <c r="AF117" s="176"/>
      <c r="AG117" s="176"/>
      <c r="AH117" s="177">
        <f t="shared" si="11"/>
        <v>0</v>
      </c>
      <c r="AI117" s="175" t="str">
        <f t="shared" si="19"/>
        <v>OK</v>
      </c>
    </row>
    <row r="118" spans="1:35" ht="60" customHeight="1">
      <c r="A118" s="93"/>
      <c r="B118" s="84" t="s">
        <v>549</v>
      </c>
      <c r="C118" s="47" t="s">
        <v>155</v>
      </c>
      <c r="D118" s="37" t="s">
        <v>331</v>
      </c>
      <c r="E118" s="26">
        <v>37370</v>
      </c>
      <c r="F118" s="302"/>
      <c r="G118" s="302"/>
      <c r="H118" s="318"/>
      <c r="I118" s="318"/>
      <c r="J118" s="26">
        <v>-37370</v>
      </c>
      <c r="K118" s="292">
        <v>37700</v>
      </c>
      <c r="L118" s="302"/>
      <c r="M118" s="302"/>
      <c r="N118" s="302"/>
      <c r="O118" s="302"/>
      <c r="P118" s="301">
        <f t="shared" si="16"/>
        <v>37700</v>
      </c>
      <c r="Q118" s="26">
        <v>-37700</v>
      </c>
      <c r="R118" s="43"/>
      <c r="S118" s="44"/>
      <c r="T118" s="44"/>
      <c r="U118" s="45">
        <v>-37370</v>
      </c>
      <c r="V118" s="109"/>
      <c r="W118" s="138"/>
      <c r="X118" s="119" t="s">
        <v>532</v>
      </c>
      <c r="Y118" s="60" t="s">
        <v>37</v>
      </c>
      <c r="Z118" s="118">
        <f t="shared" si="14"/>
        <v>0</v>
      </c>
      <c r="AB118" s="176"/>
      <c r="AC118" s="176"/>
      <c r="AD118" s="176"/>
      <c r="AE118" s="176"/>
      <c r="AF118" s="176"/>
      <c r="AG118" s="176"/>
      <c r="AH118" s="177">
        <f t="shared" si="11"/>
        <v>0</v>
      </c>
      <c r="AI118" s="175" t="str">
        <f t="shared" si="19"/>
        <v>OK</v>
      </c>
    </row>
    <row r="119" spans="1:35" ht="36.75" customHeight="1">
      <c r="A119" s="93"/>
      <c r="B119" s="85"/>
      <c r="C119" s="37" t="s">
        <v>550</v>
      </c>
      <c r="D119" s="37"/>
      <c r="E119" s="32">
        <v>171595</v>
      </c>
      <c r="F119" s="305"/>
      <c r="G119" s="305"/>
      <c r="H119" s="305"/>
      <c r="I119" s="306"/>
      <c r="J119" s="32">
        <v>-171595</v>
      </c>
      <c r="K119" s="292">
        <v>185367</v>
      </c>
      <c r="L119" s="305">
        <v>0</v>
      </c>
      <c r="M119" s="305">
        <v>5000</v>
      </c>
      <c r="N119" s="305">
        <v>0</v>
      </c>
      <c r="O119" s="306">
        <v>180367</v>
      </c>
      <c r="P119" s="301">
        <f t="shared" si="16"/>
        <v>0</v>
      </c>
      <c r="Q119" s="32">
        <v>-185367</v>
      </c>
      <c r="R119" s="43"/>
      <c r="S119" s="44">
        <v>-4828</v>
      </c>
      <c r="T119" s="44"/>
      <c r="U119" s="45">
        <v>-166767</v>
      </c>
      <c r="V119" s="109"/>
      <c r="W119" s="138"/>
      <c r="X119" s="119" t="s">
        <v>298</v>
      </c>
      <c r="Y119" s="60" t="s">
        <v>37</v>
      </c>
      <c r="Z119" s="118">
        <f t="shared" si="14"/>
        <v>0</v>
      </c>
      <c r="AB119" s="176"/>
      <c r="AC119" s="44">
        <v>-4828</v>
      </c>
      <c r="AD119" s="176"/>
      <c r="AE119" s="176"/>
      <c r="AF119" s="176"/>
      <c r="AG119" s="176"/>
      <c r="AH119" s="177">
        <f t="shared" si="11"/>
        <v>-4828</v>
      </c>
      <c r="AI119" s="175" t="str">
        <f t="shared" si="19"/>
        <v>OK</v>
      </c>
    </row>
    <row r="120" spans="1:35" ht="31.5" customHeight="1">
      <c r="A120" s="93"/>
      <c r="B120" s="85"/>
      <c r="C120" s="51" t="s">
        <v>117</v>
      </c>
      <c r="D120" s="37"/>
      <c r="E120" s="26">
        <v>232000</v>
      </c>
      <c r="F120" s="302"/>
      <c r="G120" s="302"/>
      <c r="H120" s="318"/>
      <c r="I120" s="318"/>
      <c r="J120" s="26">
        <v>-232000</v>
      </c>
      <c r="K120" s="292">
        <v>206500</v>
      </c>
      <c r="L120" s="302"/>
      <c r="M120" s="302"/>
      <c r="N120" s="302"/>
      <c r="O120" s="302"/>
      <c r="P120" s="301">
        <f t="shared" si="16"/>
        <v>206500</v>
      </c>
      <c r="Q120" s="26">
        <v>-206500</v>
      </c>
      <c r="R120" s="43"/>
      <c r="S120" s="44"/>
      <c r="T120" s="44">
        <v>-229800</v>
      </c>
      <c r="U120" s="45">
        <v>-2200</v>
      </c>
      <c r="V120" s="109"/>
      <c r="W120" s="138"/>
      <c r="X120" s="119" t="s">
        <v>332</v>
      </c>
      <c r="Y120" s="60" t="s">
        <v>37</v>
      </c>
      <c r="Z120" s="118">
        <f t="shared" si="14"/>
        <v>0</v>
      </c>
      <c r="AB120" s="176"/>
      <c r="AC120" s="176"/>
      <c r="AD120" s="176"/>
      <c r="AE120" s="176"/>
      <c r="AF120" s="176"/>
      <c r="AG120" s="176"/>
      <c r="AH120" s="177">
        <f t="shared" si="11"/>
        <v>0</v>
      </c>
      <c r="AI120" s="175" t="str">
        <f aca="true" t="shared" si="22" ref="AI120:AI169">IF(S120=AH120,"OK","OUT")</f>
        <v>OK</v>
      </c>
    </row>
    <row r="121" spans="1:35" ht="57.75" customHeight="1">
      <c r="A121" s="93"/>
      <c r="B121" s="85"/>
      <c r="C121" s="120" t="s">
        <v>551</v>
      </c>
      <c r="D121" s="37" t="s">
        <v>239</v>
      </c>
      <c r="E121" s="26">
        <v>83000</v>
      </c>
      <c r="F121" s="302"/>
      <c r="G121" s="302"/>
      <c r="H121" s="318"/>
      <c r="I121" s="318"/>
      <c r="J121" s="26">
        <v>-83000</v>
      </c>
      <c r="K121" s="292">
        <v>82000</v>
      </c>
      <c r="L121" s="302"/>
      <c r="M121" s="302"/>
      <c r="N121" s="302"/>
      <c r="O121" s="302"/>
      <c r="P121" s="301">
        <f t="shared" si="16"/>
        <v>82000</v>
      </c>
      <c r="Q121" s="26">
        <v>-82000</v>
      </c>
      <c r="R121" s="43"/>
      <c r="S121" s="44"/>
      <c r="T121" s="44">
        <v>-82700</v>
      </c>
      <c r="U121" s="45">
        <v>-300</v>
      </c>
      <c r="V121" s="109"/>
      <c r="W121" s="138"/>
      <c r="X121" s="119"/>
      <c r="Y121" s="60" t="s">
        <v>37</v>
      </c>
      <c r="Z121" s="118">
        <f t="shared" si="14"/>
        <v>0</v>
      </c>
      <c r="AB121" s="176"/>
      <c r="AC121" s="176"/>
      <c r="AD121" s="176"/>
      <c r="AE121" s="176"/>
      <c r="AF121" s="176"/>
      <c r="AG121" s="176"/>
      <c r="AH121" s="177">
        <f t="shared" si="11"/>
        <v>0</v>
      </c>
      <c r="AI121" s="175" t="str">
        <f t="shared" si="22"/>
        <v>OK</v>
      </c>
    </row>
    <row r="122" spans="1:35" ht="39.75" customHeight="1">
      <c r="A122" s="93"/>
      <c r="B122" s="85"/>
      <c r="C122" s="37" t="s">
        <v>552</v>
      </c>
      <c r="D122" s="37" t="s">
        <v>552</v>
      </c>
      <c r="E122" s="26">
        <v>265918</v>
      </c>
      <c r="F122" s="302"/>
      <c r="G122" s="302"/>
      <c r="H122" s="318"/>
      <c r="I122" s="318"/>
      <c r="J122" s="26">
        <v>-265918</v>
      </c>
      <c r="K122" s="292">
        <v>261631</v>
      </c>
      <c r="L122" s="302"/>
      <c r="M122" s="302"/>
      <c r="N122" s="302"/>
      <c r="O122" s="302"/>
      <c r="P122" s="301">
        <f t="shared" si="16"/>
        <v>261631</v>
      </c>
      <c r="Q122" s="26">
        <v>-261631</v>
      </c>
      <c r="R122" s="43"/>
      <c r="S122" s="44"/>
      <c r="T122" s="44"/>
      <c r="U122" s="45">
        <v>-265918</v>
      </c>
      <c r="V122" s="109"/>
      <c r="W122" s="138"/>
      <c r="X122" s="119"/>
      <c r="Y122" s="60" t="s">
        <v>37</v>
      </c>
      <c r="Z122" s="118">
        <f t="shared" si="14"/>
        <v>0</v>
      </c>
      <c r="AB122" s="176"/>
      <c r="AC122" s="176"/>
      <c r="AD122" s="176"/>
      <c r="AE122" s="176"/>
      <c r="AF122" s="176"/>
      <c r="AG122" s="176"/>
      <c r="AH122" s="177">
        <f t="shared" si="11"/>
        <v>0</v>
      </c>
      <c r="AI122" s="175" t="str">
        <f t="shared" si="22"/>
        <v>OK</v>
      </c>
    </row>
    <row r="123" spans="1:35" ht="31.5" customHeight="1">
      <c r="A123" s="93"/>
      <c r="B123" s="85"/>
      <c r="C123" s="47" t="s">
        <v>231</v>
      </c>
      <c r="D123" s="37" t="s">
        <v>232</v>
      </c>
      <c r="E123" s="32">
        <v>139000</v>
      </c>
      <c r="F123" s="305"/>
      <c r="G123" s="305"/>
      <c r="H123" s="305"/>
      <c r="I123" s="306"/>
      <c r="J123" s="32">
        <v>-139000</v>
      </c>
      <c r="K123" s="292">
        <v>139000</v>
      </c>
      <c r="L123" s="305">
        <v>0</v>
      </c>
      <c r="M123" s="305">
        <v>139000</v>
      </c>
      <c r="N123" s="305">
        <v>0</v>
      </c>
      <c r="O123" s="306"/>
      <c r="P123" s="301">
        <f t="shared" si="16"/>
        <v>0</v>
      </c>
      <c r="Q123" s="32">
        <v>-139000</v>
      </c>
      <c r="R123" s="43"/>
      <c r="S123" s="44">
        <v>-139000</v>
      </c>
      <c r="T123" s="44"/>
      <c r="U123" s="45"/>
      <c r="V123" s="109"/>
      <c r="W123" s="138"/>
      <c r="X123" s="119" t="s">
        <v>197</v>
      </c>
      <c r="Y123" s="60" t="s">
        <v>37</v>
      </c>
      <c r="Z123" s="118">
        <f t="shared" si="14"/>
        <v>0</v>
      </c>
      <c r="AB123" s="176">
        <v>0</v>
      </c>
      <c r="AC123" s="176">
        <v>0</v>
      </c>
      <c r="AD123" s="176">
        <v>0</v>
      </c>
      <c r="AE123" s="176">
        <v>0</v>
      </c>
      <c r="AF123" s="44">
        <v>-139000</v>
      </c>
      <c r="AG123" s="176">
        <v>0</v>
      </c>
      <c r="AH123" s="177">
        <f t="shared" si="11"/>
        <v>-139000</v>
      </c>
      <c r="AI123" s="175" t="str">
        <f t="shared" si="22"/>
        <v>OK</v>
      </c>
    </row>
    <row r="124" spans="1:35" ht="60.75" customHeight="1">
      <c r="A124" s="93"/>
      <c r="B124" s="85"/>
      <c r="C124" s="37" t="s">
        <v>333</v>
      </c>
      <c r="D124" s="37" t="s">
        <v>382</v>
      </c>
      <c r="E124" s="32">
        <v>243000</v>
      </c>
      <c r="F124" s="307"/>
      <c r="G124" s="307"/>
      <c r="H124" s="307"/>
      <c r="I124" s="308"/>
      <c r="J124" s="32">
        <v>-243000</v>
      </c>
      <c r="K124" s="292">
        <v>274445</v>
      </c>
      <c r="L124" s="307"/>
      <c r="M124" s="307"/>
      <c r="N124" s="307"/>
      <c r="O124" s="308"/>
      <c r="P124" s="301">
        <f t="shared" si="16"/>
        <v>274445</v>
      </c>
      <c r="Q124" s="32">
        <v>-274445</v>
      </c>
      <c r="R124" s="43"/>
      <c r="S124" s="44"/>
      <c r="T124" s="44">
        <v>-242700</v>
      </c>
      <c r="U124" s="45">
        <v>-300</v>
      </c>
      <c r="V124" s="109"/>
      <c r="W124" s="138"/>
      <c r="X124" s="119" t="s">
        <v>334</v>
      </c>
      <c r="Y124" s="60" t="s">
        <v>37</v>
      </c>
      <c r="Z124" s="118">
        <f t="shared" si="14"/>
        <v>0</v>
      </c>
      <c r="AB124" s="176"/>
      <c r="AC124" s="176"/>
      <c r="AD124" s="176"/>
      <c r="AE124" s="176"/>
      <c r="AF124" s="176"/>
      <c r="AG124" s="176"/>
      <c r="AH124" s="177">
        <f t="shared" si="11"/>
        <v>0</v>
      </c>
      <c r="AI124" s="175" t="str">
        <f t="shared" si="22"/>
        <v>OK</v>
      </c>
    </row>
    <row r="125" spans="1:35" ht="60.75" customHeight="1">
      <c r="A125" s="93"/>
      <c r="B125" s="87" t="s">
        <v>553</v>
      </c>
      <c r="C125" s="37" t="s">
        <v>368</v>
      </c>
      <c r="D125" s="37" t="s">
        <v>233</v>
      </c>
      <c r="E125" s="26">
        <v>1030565</v>
      </c>
      <c r="F125" s="302"/>
      <c r="G125" s="302"/>
      <c r="H125" s="318">
        <v>1029500</v>
      </c>
      <c r="I125" s="318">
        <v>1065</v>
      </c>
      <c r="J125" s="26">
        <v>-278000</v>
      </c>
      <c r="K125" s="292">
        <v>1086000</v>
      </c>
      <c r="L125" s="302"/>
      <c r="M125" s="302"/>
      <c r="N125" s="302"/>
      <c r="O125" s="302"/>
      <c r="P125" s="301">
        <f t="shared" si="16"/>
        <v>1086000</v>
      </c>
      <c r="Q125" s="26">
        <v>-243000</v>
      </c>
      <c r="R125" s="43"/>
      <c r="S125" s="44"/>
      <c r="T125" s="44">
        <v>-277900</v>
      </c>
      <c r="U125" s="45">
        <v>-100</v>
      </c>
      <c r="V125" s="109"/>
      <c r="W125" s="138"/>
      <c r="X125" s="119" t="s">
        <v>102</v>
      </c>
      <c r="Y125" s="60" t="s">
        <v>37</v>
      </c>
      <c r="Z125" s="118">
        <f t="shared" si="14"/>
        <v>0</v>
      </c>
      <c r="AB125" s="176"/>
      <c r="AC125" s="176"/>
      <c r="AD125" s="176"/>
      <c r="AE125" s="176"/>
      <c r="AF125" s="176"/>
      <c r="AG125" s="176"/>
      <c r="AH125" s="177">
        <f aca="true" t="shared" si="23" ref="AH125:AH168">SUM(AB125:AG125)</f>
        <v>0</v>
      </c>
      <c r="AI125" s="175" t="str">
        <f t="shared" si="22"/>
        <v>OK</v>
      </c>
    </row>
    <row r="126" spans="1:35" ht="68.25" customHeight="1">
      <c r="A126" s="93"/>
      <c r="B126" s="84" t="s">
        <v>202</v>
      </c>
      <c r="C126" s="37" t="s">
        <v>207</v>
      </c>
      <c r="D126" s="37"/>
      <c r="E126" s="32">
        <v>11338637</v>
      </c>
      <c r="F126" s="305">
        <v>5710550</v>
      </c>
      <c r="G126" s="305">
        <v>2280186</v>
      </c>
      <c r="H126" s="305">
        <v>3346300</v>
      </c>
      <c r="I126" s="306">
        <v>1601</v>
      </c>
      <c r="J126" s="32">
        <v>-3968523</v>
      </c>
      <c r="K126" s="292">
        <v>5482755</v>
      </c>
      <c r="L126" s="305">
        <v>2733316</v>
      </c>
      <c r="M126" s="305">
        <v>927228</v>
      </c>
      <c r="N126" s="305">
        <v>1821900</v>
      </c>
      <c r="O126" s="306">
        <v>311</v>
      </c>
      <c r="P126" s="301">
        <v>0</v>
      </c>
      <c r="Q126" s="32">
        <v>-1919000</v>
      </c>
      <c r="R126" s="33">
        <v>-1998693</v>
      </c>
      <c r="S126" s="44">
        <v>-798065</v>
      </c>
      <c r="T126" s="44">
        <v>-1171200</v>
      </c>
      <c r="U126" s="45">
        <v>-565</v>
      </c>
      <c r="V126" s="109"/>
      <c r="W126" s="138"/>
      <c r="X126" s="119" t="s">
        <v>112</v>
      </c>
      <c r="Y126" s="60" t="s">
        <v>37</v>
      </c>
      <c r="Z126" s="118">
        <f t="shared" si="14"/>
        <v>0</v>
      </c>
      <c r="AB126" s="44">
        <v>-798065</v>
      </c>
      <c r="AC126" s="176">
        <v>0</v>
      </c>
      <c r="AD126" s="176">
        <v>0</v>
      </c>
      <c r="AE126" s="176">
        <v>0</v>
      </c>
      <c r="AF126" s="176">
        <v>0</v>
      </c>
      <c r="AG126" s="176">
        <v>0</v>
      </c>
      <c r="AH126" s="177">
        <f t="shared" si="23"/>
        <v>-798065</v>
      </c>
      <c r="AI126" s="175" t="str">
        <f t="shared" si="22"/>
        <v>OK</v>
      </c>
    </row>
    <row r="127" spans="1:35" ht="31.5" customHeight="1">
      <c r="A127" s="93"/>
      <c r="B127" s="86"/>
      <c r="C127" s="37" t="s">
        <v>29</v>
      </c>
      <c r="D127" s="37" t="s">
        <v>30</v>
      </c>
      <c r="E127" s="32">
        <v>491000</v>
      </c>
      <c r="F127" s="305"/>
      <c r="G127" s="305">
        <v>245500</v>
      </c>
      <c r="H127" s="305">
        <v>244000</v>
      </c>
      <c r="I127" s="306">
        <v>1500</v>
      </c>
      <c r="J127" s="32">
        <v>-171850</v>
      </c>
      <c r="K127" s="292">
        <v>636000</v>
      </c>
      <c r="L127" s="305">
        <v>0</v>
      </c>
      <c r="M127" s="305">
        <v>318000</v>
      </c>
      <c r="N127" s="305">
        <v>317000</v>
      </c>
      <c r="O127" s="306">
        <v>1000</v>
      </c>
      <c r="P127" s="301">
        <v>0</v>
      </c>
      <c r="Q127" s="32">
        <v>-222600</v>
      </c>
      <c r="R127" s="33"/>
      <c r="S127" s="44">
        <v>-85925</v>
      </c>
      <c r="T127" s="44">
        <v>-85400</v>
      </c>
      <c r="U127" s="45">
        <v>-525</v>
      </c>
      <c r="V127" s="109"/>
      <c r="W127" s="138"/>
      <c r="X127" s="119" t="s">
        <v>112</v>
      </c>
      <c r="Y127" s="60" t="s">
        <v>37</v>
      </c>
      <c r="Z127" s="118">
        <f t="shared" si="14"/>
        <v>0</v>
      </c>
      <c r="AB127" s="44">
        <v>-85925</v>
      </c>
      <c r="AC127" s="176">
        <v>0</v>
      </c>
      <c r="AD127" s="176">
        <v>0</v>
      </c>
      <c r="AE127" s="176">
        <v>0</v>
      </c>
      <c r="AF127" s="176">
        <v>0</v>
      </c>
      <c r="AG127" s="176">
        <v>0</v>
      </c>
      <c r="AH127" s="177">
        <f t="shared" si="23"/>
        <v>-85925</v>
      </c>
      <c r="AI127" s="175" t="str">
        <f t="shared" si="22"/>
        <v>OK</v>
      </c>
    </row>
    <row r="128" spans="1:35" ht="66" customHeight="1">
      <c r="A128" s="93"/>
      <c r="B128" s="84" t="s">
        <v>554</v>
      </c>
      <c r="C128" s="37" t="s">
        <v>555</v>
      </c>
      <c r="D128" s="37" t="s">
        <v>378</v>
      </c>
      <c r="E128" s="32">
        <v>1787000</v>
      </c>
      <c r="F128" s="305">
        <v>426000</v>
      </c>
      <c r="G128" s="305">
        <v>7000</v>
      </c>
      <c r="H128" s="305">
        <v>1352000</v>
      </c>
      <c r="I128" s="306">
        <v>2000</v>
      </c>
      <c r="J128" s="32">
        <v>-625450</v>
      </c>
      <c r="K128" s="292">
        <v>1270420</v>
      </c>
      <c r="L128" s="305">
        <v>442110</v>
      </c>
      <c r="M128" s="305">
        <v>2100</v>
      </c>
      <c r="N128" s="305">
        <v>825900</v>
      </c>
      <c r="O128" s="306">
        <v>310</v>
      </c>
      <c r="P128" s="301">
        <v>0</v>
      </c>
      <c r="Q128" s="32">
        <v>-444000</v>
      </c>
      <c r="R128" s="33">
        <v>-149100</v>
      </c>
      <c r="S128" s="44">
        <v>-2450</v>
      </c>
      <c r="T128" s="44">
        <v>-473200</v>
      </c>
      <c r="U128" s="45">
        <v>-700</v>
      </c>
      <c r="V128" s="109"/>
      <c r="W128" s="138"/>
      <c r="X128" s="119" t="s">
        <v>118</v>
      </c>
      <c r="Y128" s="60" t="s">
        <v>37</v>
      </c>
      <c r="Z128" s="118">
        <f aca="true" t="shared" si="24" ref="Z128:Z169">J128-R128-S128-T128-U128</f>
        <v>0</v>
      </c>
      <c r="AB128" s="44">
        <v>-2450</v>
      </c>
      <c r="AC128" s="44"/>
      <c r="AD128" s="176"/>
      <c r="AE128" s="176"/>
      <c r="AF128" s="176"/>
      <c r="AG128" s="176"/>
      <c r="AH128" s="177">
        <f t="shared" si="23"/>
        <v>-2450</v>
      </c>
      <c r="AI128" s="175" t="str">
        <f t="shared" si="22"/>
        <v>OK</v>
      </c>
    </row>
    <row r="129" spans="1:35" ht="41.25" customHeight="1">
      <c r="A129" s="93"/>
      <c r="B129" s="85"/>
      <c r="C129" s="37" t="s">
        <v>556</v>
      </c>
      <c r="D129" s="37" t="s">
        <v>557</v>
      </c>
      <c r="E129" s="32">
        <v>745500</v>
      </c>
      <c r="F129" s="305"/>
      <c r="G129" s="305">
        <v>1500</v>
      </c>
      <c r="H129" s="305">
        <v>743000</v>
      </c>
      <c r="I129" s="306">
        <v>1000</v>
      </c>
      <c r="J129" s="32">
        <f>-E129*0.2</f>
        <v>-149100</v>
      </c>
      <c r="K129" s="292">
        <v>747154</v>
      </c>
      <c r="L129" s="305">
        <v>0</v>
      </c>
      <c r="M129" s="305">
        <v>1500</v>
      </c>
      <c r="N129" s="305">
        <v>745000</v>
      </c>
      <c r="O129" s="306">
        <v>654</v>
      </c>
      <c r="P129" s="301">
        <f t="shared" si="16"/>
        <v>0</v>
      </c>
      <c r="Q129" s="32">
        <v>-149000</v>
      </c>
      <c r="R129" s="33">
        <f>F129*0.2</f>
        <v>0</v>
      </c>
      <c r="S129" s="44">
        <v>-300</v>
      </c>
      <c r="T129" s="44">
        <v>-148600</v>
      </c>
      <c r="U129" s="45">
        <v>-200</v>
      </c>
      <c r="V129" s="109"/>
      <c r="W129" s="138"/>
      <c r="X129" s="119" t="s">
        <v>16</v>
      </c>
      <c r="Y129" s="60" t="s">
        <v>37</v>
      </c>
      <c r="Z129" s="118">
        <f t="shared" si="24"/>
        <v>0</v>
      </c>
      <c r="AB129" s="176">
        <v>0</v>
      </c>
      <c r="AC129" s="176">
        <v>0</v>
      </c>
      <c r="AD129" s="176">
        <v>0</v>
      </c>
      <c r="AE129" s="44">
        <v>-300</v>
      </c>
      <c r="AF129" s="176">
        <v>0</v>
      </c>
      <c r="AG129" s="176">
        <v>0</v>
      </c>
      <c r="AH129" s="177">
        <f t="shared" si="23"/>
        <v>-300</v>
      </c>
      <c r="AI129" s="175" t="str">
        <f t="shared" si="22"/>
        <v>OK</v>
      </c>
    </row>
    <row r="130" spans="1:35" ht="53.25" customHeight="1">
      <c r="A130" s="93"/>
      <c r="B130" s="85"/>
      <c r="C130" s="37" t="s">
        <v>558</v>
      </c>
      <c r="D130" s="37" t="s">
        <v>559</v>
      </c>
      <c r="E130" s="26">
        <v>272000</v>
      </c>
      <c r="F130" s="305"/>
      <c r="G130" s="305">
        <v>132000</v>
      </c>
      <c r="H130" s="305">
        <v>139000</v>
      </c>
      <c r="I130" s="306">
        <v>1000</v>
      </c>
      <c r="J130" s="26">
        <f>-E130</f>
        <v>-272000</v>
      </c>
      <c r="K130" s="292">
        <v>601900</v>
      </c>
      <c r="L130" s="305">
        <v>0</v>
      </c>
      <c r="M130" s="305">
        <v>186533</v>
      </c>
      <c r="N130" s="305">
        <v>409900</v>
      </c>
      <c r="O130" s="306">
        <v>5467</v>
      </c>
      <c r="P130" s="301">
        <f t="shared" si="16"/>
        <v>0</v>
      </c>
      <c r="Q130" s="26">
        <v>-601900</v>
      </c>
      <c r="R130" s="43"/>
      <c r="S130" s="44">
        <v>-132000</v>
      </c>
      <c r="T130" s="44">
        <v>-139000</v>
      </c>
      <c r="U130" s="45">
        <v>-1000</v>
      </c>
      <c r="V130" s="109"/>
      <c r="W130" s="138"/>
      <c r="X130" s="119" t="s">
        <v>44</v>
      </c>
      <c r="Y130" s="60" t="s">
        <v>37</v>
      </c>
      <c r="Z130" s="118">
        <f t="shared" si="24"/>
        <v>0</v>
      </c>
      <c r="AB130" s="44">
        <v>-132000</v>
      </c>
      <c r="AC130" s="176"/>
      <c r="AD130" s="176"/>
      <c r="AE130" s="176"/>
      <c r="AF130" s="176"/>
      <c r="AG130" s="176"/>
      <c r="AH130" s="177">
        <f t="shared" si="23"/>
        <v>-132000</v>
      </c>
      <c r="AI130" s="175" t="str">
        <f t="shared" si="22"/>
        <v>OK</v>
      </c>
    </row>
    <row r="131" spans="1:35" ht="54" customHeight="1">
      <c r="A131" s="93"/>
      <c r="B131" s="85"/>
      <c r="C131" s="37" t="s">
        <v>560</v>
      </c>
      <c r="D131" s="37" t="s">
        <v>156</v>
      </c>
      <c r="E131" s="32">
        <v>418404</v>
      </c>
      <c r="F131" s="305"/>
      <c r="G131" s="305"/>
      <c r="H131" s="305">
        <v>163100</v>
      </c>
      <c r="I131" s="306">
        <v>255304</v>
      </c>
      <c r="J131" s="32">
        <v>-209202</v>
      </c>
      <c r="K131" s="292">
        <v>415628</v>
      </c>
      <c r="L131" s="305">
        <v>0</v>
      </c>
      <c r="M131" s="305">
        <v>0</v>
      </c>
      <c r="N131" s="305">
        <v>163000</v>
      </c>
      <c r="O131" s="306">
        <v>252628</v>
      </c>
      <c r="P131" s="301">
        <f aca="true" t="shared" si="25" ref="P131:P166">K131-L131-M131-N131-O131</f>
        <v>0</v>
      </c>
      <c r="Q131" s="32">
        <v>-208000</v>
      </c>
      <c r="R131" s="33"/>
      <c r="S131" s="44"/>
      <c r="T131" s="44">
        <v>-81600</v>
      </c>
      <c r="U131" s="45">
        <v>-127602</v>
      </c>
      <c r="V131" s="109"/>
      <c r="W131" s="138"/>
      <c r="X131" s="119" t="s">
        <v>119</v>
      </c>
      <c r="Y131" s="60" t="s">
        <v>37</v>
      </c>
      <c r="Z131" s="118">
        <f t="shared" si="24"/>
        <v>0</v>
      </c>
      <c r="AB131" s="176"/>
      <c r="AC131" s="176"/>
      <c r="AD131" s="176"/>
      <c r="AE131" s="176"/>
      <c r="AF131" s="176"/>
      <c r="AG131" s="176"/>
      <c r="AH131" s="177">
        <f t="shared" si="23"/>
        <v>0</v>
      </c>
      <c r="AI131" s="175" t="str">
        <f t="shared" si="22"/>
        <v>OK</v>
      </c>
    </row>
    <row r="132" spans="1:35" ht="54" customHeight="1">
      <c r="A132" s="93"/>
      <c r="B132" s="84" t="s">
        <v>38</v>
      </c>
      <c r="C132" s="37" t="s">
        <v>120</v>
      </c>
      <c r="D132" s="37"/>
      <c r="E132" s="26">
        <v>13479</v>
      </c>
      <c r="F132" s="302">
        <v>4837</v>
      </c>
      <c r="G132" s="302"/>
      <c r="H132" s="318"/>
      <c r="I132" s="318">
        <v>8642</v>
      </c>
      <c r="J132" s="26">
        <v>-6740</v>
      </c>
      <c r="K132" s="292">
        <v>10254</v>
      </c>
      <c r="L132" s="302"/>
      <c r="M132" s="302"/>
      <c r="N132" s="302"/>
      <c r="O132" s="302"/>
      <c r="P132" s="301">
        <f t="shared" si="25"/>
        <v>10254</v>
      </c>
      <c r="Q132" s="26">
        <v>-5000</v>
      </c>
      <c r="R132" s="33">
        <v>-2419</v>
      </c>
      <c r="S132" s="44"/>
      <c r="T132" s="44"/>
      <c r="U132" s="45">
        <v>-4321</v>
      </c>
      <c r="V132" s="109"/>
      <c r="W132" s="138"/>
      <c r="X132" s="119" t="s">
        <v>119</v>
      </c>
      <c r="Y132" s="60" t="s">
        <v>37</v>
      </c>
      <c r="Z132" s="118">
        <f t="shared" si="24"/>
        <v>0</v>
      </c>
      <c r="AB132" s="176"/>
      <c r="AC132" s="176"/>
      <c r="AD132" s="176"/>
      <c r="AE132" s="176"/>
      <c r="AF132" s="176"/>
      <c r="AG132" s="176"/>
      <c r="AH132" s="177">
        <f t="shared" si="23"/>
        <v>0</v>
      </c>
      <c r="AI132" s="175" t="str">
        <f t="shared" si="22"/>
        <v>OK</v>
      </c>
    </row>
    <row r="133" spans="1:35" ht="60.75" customHeight="1">
      <c r="A133" s="93"/>
      <c r="C133" s="37" t="s">
        <v>561</v>
      </c>
      <c r="D133" s="37" t="s">
        <v>299</v>
      </c>
      <c r="E133" s="32">
        <v>1120000</v>
      </c>
      <c r="F133" s="305">
        <v>616000</v>
      </c>
      <c r="G133" s="305">
        <v>252000</v>
      </c>
      <c r="H133" s="305">
        <v>251400</v>
      </c>
      <c r="I133" s="306">
        <v>600</v>
      </c>
      <c r="J133" s="32">
        <v>-392000</v>
      </c>
      <c r="K133" s="292">
        <v>1261800</v>
      </c>
      <c r="L133" s="305">
        <v>692060</v>
      </c>
      <c r="M133" s="305">
        <v>284870</v>
      </c>
      <c r="N133" s="305">
        <v>275000</v>
      </c>
      <c r="O133" s="306">
        <v>9870</v>
      </c>
      <c r="P133" s="301">
        <f t="shared" si="25"/>
        <v>0</v>
      </c>
      <c r="Q133" s="32">
        <v>-442000</v>
      </c>
      <c r="R133" s="33">
        <v>-215600</v>
      </c>
      <c r="S133" s="44">
        <v>-88200</v>
      </c>
      <c r="T133" s="44">
        <v>-88000</v>
      </c>
      <c r="U133" s="45">
        <v>-200</v>
      </c>
      <c r="V133" s="109"/>
      <c r="W133" s="138"/>
      <c r="X133" s="119" t="s">
        <v>118</v>
      </c>
      <c r="Y133" s="60" t="s">
        <v>37</v>
      </c>
      <c r="Z133" s="118">
        <f t="shared" si="24"/>
        <v>0</v>
      </c>
      <c r="AB133" s="44">
        <v>-88200</v>
      </c>
      <c r="AC133" s="176">
        <v>0</v>
      </c>
      <c r="AD133" s="176">
        <v>0</v>
      </c>
      <c r="AE133" s="176">
        <v>0</v>
      </c>
      <c r="AF133" s="176">
        <v>0</v>
      </c>
      <c r="AG133" s="176">
        <v>0</v>
      </c>
      <c r="AH133" s="177">
        <f t="shared" si="23"/>
        <v>-88200</v>
      </c>
      <c r="AI133" s="175" t="str">
        <f t="shared" si="22"/>
        <v>OK</v>
      </c>
    </row>
    <row r="134" spans="1:35" ht="55.5" customHeight="1">
      <c r="A134" s="93"/>
      <c r="B134" s="85"/>
      <c r="C134" s="37" t="s">
        <v>562</v>
      </c>
      <c r="D134" s="37" t="s">
        <v>203</v>
      </c>
      <c r="E134" s="32">
        <v>1011984</v>
      </c>
      <c r="F134" s="305">
        <v>505992</v>
      </c>
      <c r="G134" s="305"/>
      <c r="H134" s="305">
        <v>505200</v>
      </c>
      <c r="I134" s="306">
        <v>792</v>
      </c>
      <c r="J134" s="32">
        <v>-354194</v>
      </c>
      <c r="K134" s="292">
        <v>990562</v>
      </c>
      <c r="L134" s="305">
        <v>495196</v>
      </c>
      <c r="M134" s="305">
        <v>0</v>
      </c>
      <c r="N134" s="305">
        <v>493600</v>
      </c>
      <c r="O134" s="306">
        <v>1766</v>
      </c>
      <c r="P134" s="301">
        <f t="shared" si="25"/>
        <v>0</v>
      </c>
      <c r="Q134" s="32">
        <v>-347000</v>
      </c>
      <c r="R134" s="33">
        <v>-177097.2</v>
      </c>
      <c r="S134" s="44"/>
      <c r="T134" s="44">
        <v>-176800</v>
      </c>
      <c r="U134" s="45">
        <v>-297</v>
      </c>
      <c r="V134" s="109"/>
      <c r="W134" s="138"/>
      <c r="X134" s="119" t="s">
        <v>118</v>
      </c>
      <c r="Y134" s="60" t="s">
        <v>37</v>
      </c>
      <c r="Z134" s="118">
        <f t="shared" si="24"/>
        <v>0.20000000001164153</v>
      </c>
      <c r="AB134" s="176">
        <v>0</v>
      </c>
      <c r="AC134" s="176">
        <v>0</v>
      </c>
      <c r="AD134" s="176">
        <v>0</v>
      </c>
      <c r="AE134" s="176">
        <v>0</v>
      </c>
      <c r="AF134" s="176">
        <v>0</v>
      </c>
      <c r="AG134" s="176">
        <v>0</v>
      </c>
      <c r="AH134" s="177">
        <f t="shared" si="23"/>
        <v>0</v>
      </c>
      <c r="AI134" s="175" t="str">
        <f t="shared" si="22"/>
        <v>OK</v>
      </c>
    </row>
    <row r="135" spans="1:35" ht="107.25" customHeight="1">
      <c r="A135" s="93"/>
      <c r="B135" s="85"/>
      <c r="C135" s="37" t="s">
        <v>563</v>
      </c>
      <c r="D135" s="37" t="s">
        <v>157</v>
      </c>
      <c r="E135" s="32">
        <v>143488</v>
      </c>
      <c r="F135" s="305"/>
      <c r="G135" s="305"/>
      <c r="H135" s="305">
        <v>142400</v>
      </c>
      <c r="I135" s="306">
        <v>1088</v>
      </c>
      <c r="J135" s="32">
        <f>-E135*0.35</f>
        <v>-50220.799999999996</v>
      </c>
      <c r="K135" s="292">
        <v>143488</v>
      </c>
      <c r="L135" s="305">
        <v>0</v>
      </c>
      <c r="M135" s="305">
        <v>0</v>
      </c>
      <c r="N135" s="305">
        <v>143400</v>
      </c>
      <c r="O135" s="306">
        <v>88</v>
      </c>
      <c r="P135" s="301">
        <f t="shared" si="25"/>
        <v>0</v>
      </c>
      <c r="Q135" s="32">
        <v>-50000</v>
      </c>
      <c r="R135" s="33"/>
      <c r="S135" s="44"/>
      <c r="T135" s="44">
        <v>-49800</v>
      </c>
      <c r="U135" s="45">
        <v>-421</v>
      </c>
      <c r="V135" s="109"/>
      <c r="W135" s="138"/>
      <c r="X135" s="119" t="s">
        <v>118</v>
      </c>
      <c r="Y135" s="60" t="s">
        <v>37</v>
      </c>
      <c r="Z135" s="118">
        <f t="shared" si="24"/>
        <v>0.20000000000436557</v>
      </c>
      <c r="AB135" s="176">
        <v>0</v>
      </c>
      <c r="AC135" s="176">
        <v>0</v>
      </c>
      <c r="AD135" s="176">
        <v>0</v>
      </c>
      <c r="AE135" s="176">
        <v>0</v>
      </c>
      <c r="AF135" s="176">
        <v>0</v>
      </c>
      <c r="AG135" s="176">
        <v>0</v>
      </c>
      <c r="AH135" s="177">
        <f t="shared" si="23"/>
        <v>0</v>
      </c>
      <c r="AI135" s="175" t="str">
        <f t="shared" si="22"/>
        <v>OK</v>
      </c>
    </row>
    <row r="136" spans="1:36" ht="58.5" customHeight="1">
      <c r="A136" s="93"/>
      <c r="B136" s="85" t="s">
        <v>204</v>
      </c>
      <c r="C136" s="47" t="s">
        <v>234</v>
      </c>
      <c r="D136" s="47" t="s">
        <v>285</v>
      </c>
      <c r="E136" s="30">
        <v>417125</v>
      </c>
      <c r="F136" s="304"/>
      <c r="G136" s="304"/>
      <c r="H136" s="304"/>
      <c r="I136" s="304"/>
      <c r="J136" s="30">
        <v>100000</v>
      </c>
      <c r="K136" s="303">
        <v>309315</v>
      </c>
      <c r="L136" s="304"/>
      <c r="M136" s="304"/>
      <c r="N136" s="304"/>
      <c r="O136" s="304"/>
      <c r="P136" s="301">
        <f t="shared" si="25"/>
        <v>309315</v>
      </c>
      <c r="Q136" s="30">
        <v>100000</v>
      </c>
      <c r="R136" s="48"/>
      <c r="S136" s="49">
        <v>100000</v>
      </c>
      <c r="T136" s="49"/>
      <c r="U136" s="35"/>
      <c r="V136" s="110"/>
      <c r="W136" s="61"/>
      <c r="X136" s="134" t="s">
        <v>372</v>
      </c>
      <c r="Y136" s="60" t="s">
        <v>41</v>
      </c>
      <c r="Z136" s="118">
        <f t="shared" si="24"/>
        <v>0</v>
      </c>
      <c r="AB136" s="176"/>
      <c r="AC136" s="176"/>
      <c r="AD136" s="176"/>
      <c r="AE136" s="176"/>
      <c r="AF136" s="35">
        <v>100000</v>
      </c>
      <c r="AG136" s="176"/>
      <c r="AH136" s="177">
        <f t="shared" si="23"/>
        <v>100000</v>
      </c>
      <c r="AI136" s="175" t="str">
        <f t="shared" si="22"/>
        <v>OK</v>
      </c>
      <c r="AJ136" s="35">
        <v>100000</v>
      </c>
    </row>
    <row r="137" spans="1:36" ht="48" customHeight="1">
      <c r="A137" s="93"/>
      <c r="B137" s="84" t="s">
        <v>355</v>
      </c>
      <c r="C137" s="47" t="s">
        <v>158</v>
      </c>
      <c r="D137" s="47" t="s">
        <v>205</v>
      </c>
      <c r="E137" s="30" t="s">
        <v>57</v>
      </c>
      <c r="F137" s="304"/>
      <c r="G137" s="304"/>
      <c r="H137" s="304"/>
      <c r="I137" s="304"/>
      <c r="J137" s="30">
        <v>150000</v>
      </c>
      <c r="K137" s="303" t="s">
        <v>57</v>
      </c>
      <c r="L137" s="304"/>
      <c r="M137" s="304"/>
      <c r="N137" s="304"/>
      <c r="O137" s="304"/>
      <c r="P137" s="301" t="e">
        <f t="shared" si="25"/>
        <v>#VALUE!</v>
      </c>
      <c r="Q137" s="30">
        <v>150000</v>
      </c>
      <c r="R137" s="48"/>
      <c r="S137" s="49">
        <v>150000</v>
      </c>
      <c r="T137" s="49"/>
      <c r="U137" s="35"/>
      <c r="V137" s="110"/>
      <c r="W137" s="61"/>
      <c r="X137" s="134" t="s">
        <v>374</v>
      </c>
      <c r="Y137" s="60" t="s">
        <v>41</v>
      </c>
      <c r="Z137" s="118">
        <f t="shared" si="24"/>
        <v>0</v>
      </c>
      <c r="AB137" s="176"/>
      <c r="AC137" s="176"/>
      <c r="AD137" s="176"/>
      <c r="AE137" s="176"/>
      <c r="AF137" s="49">
        <v>150000</v>
      </c>
      <c r="AG137" s="176"/>
      <c r="AH137" s="177">
        <f t="shared" si="23"/>
        <v>150000</v>
      </c>
      <c r="AI137" s="175" t="str">
        <f t="shared" si="22"/>
        <v>OK</v>
      </c>
      <c r="AJ137" s="35">
        <v>150000</v>
      </c>
    </row>
    <row r="138" spans="1:35" ht="46.5" customHeight="1">
      <c r="A138" s="93"/>
      <c r="B138" s="137"/>
      <c r="C138" s="51"/>
      <c r="D138" s="47" t="s">
        <v>121</v>
      </c>
      <c r="E138" s="30">
        <v>4950</v>
      </c>
      <c r="F138" s="304"/>
      <c r="G138" s="304">
        <v>607</v>
      </c>
      <c r="H138" s="304"/>
      <c r="I138" s="304">
        <v>4343</v>
      </c>
      <c r="J138" s="30">
        <v>-4950</v>
      </c>
      <c r="K138" s="303">
        <v>4950</v>
      </c>
      <c r="L138" s="304"/>
      <c r="M138" s="304"/>
      <c r="N138" s="304"/>
      <c r="O138" s="304"/>
      <c r="P138" s="301">
        <f t="shared" si="25"/>
        <v>4950</v>
      </c>
      <c r="Q138" s="30">
        <v>-4950</v>
      </c>
      <c r="R138" s="48"/>
      <c r="S138" s="49">
        <v>-607</v>
      </c>
      <c r="T138" s="49"/>
      <c r="U138" s="35">
        <v>-4343</v>
      </c>
      <c r="V138" s="110"/>
      <c r="W138" s="61"/>
      <c r="X138" s="134" t="s">
        <v>335</v>
      </c>
      <c r="Y138" s="60" t="s">
        <v>37</v>
      </c>
      <c r="Z138" s="118">
        <f t="shared" si="24"/>
        <v>0</v>
      </c>
      <c r="AB138" s="176"/>
      <c r="AC138" s="49">
        <v>-607</v>
      </c>
      <c r="AD138" s="176"/>
      <c r="AE138" s="176"/>
      <c r="AF138" s="176"/>
      <c r="AG138" s="176"/>
      <c r="AH138" s="177">
        <f t="shared" si="23"/>
        <v>-607</v>
      </c>
      <c r="AI138" s="175" t="str">
        <f t="shared" si="22"/>
        <v>OK</v>
      </c>
    </row>
    <row r="139" spans="1:36" ht="55.5" customHeight="1" thickBot="1">
      <c r="A139" s="93"/>
      <c r="C139" s="47" t="s">
        <v>261</v>
      </c>
      <c r="D139" s="47"/>
      <c r="E139" s="30">
        <v>275910</v>
      </c>
      <c r="F139" s="304">
        <v>16969</v>
      </c>
      <c r="G139" s="304"/>
      <c r="H139" s="304"/>
      <c r="I139" s="304">
        <v>258941</v>
      </c>
      <c r="J139" s="30">
        <v>100000</v>
      </c>
      <c r="K139" s="303">
        <v>268820</v>
      </c>
      <c r="L139" s="304"/>
      <c r="M139" s="304"/>
      <c r="N139" s="304"/>
      <c r="O139" s="304"/>
      <c r="P139" s="301">
        <f t="shared" si="25"/>
        <v>268820</v>
      </c>
      <c r="Q139" s="30">
        <v>150000</v>
      </c>
      <c r="R139" s="48"/>
      <c r="S139" s="38">
        <v>100000</v>
      </c>
      <c r="T139" s="38"/>
      <c r="U139" s="35"/>
      <c r="V139" s="110"/>
      <c r="W139" s="61"/>
      <c r="X139" s="134" t="s">
        <v>373</v>
      </c>
      <c r="Y139" s="60" t="s">
        <v>41</v>
      </c>
      <c r="Z139" s="118">
        <f t="shared" si="24"/>
        <v>0</v>
      </c>
      <c r="AB139" s="176"/>
      <c r="AC139" s="176"/>
      <c r="AD139" s="176"/>
      <c r="AE139" s="176"/>
      <c r="AF139" s="49">
        <v>100000</v>
      </c>
      <c r="AG139" s="176"/>
      <c r="AH139" s="177">
        <f t="shared" si="23"/>
        <v>100000</v>
      </c>
      <c r="AI139" s="175" t="str">
        <f t="shared" si="22"/>
        <v>OK</v>
      </c>
      <c r="AJ139" s="35">
        <v>100000</v>
      </c>
    </row>
    <row r="140" spans="1:35" ht="31.5" customHeight="1" thickBot="1">
      <c r="A140" s="89"/>
      <c r="B140" s="90"/>
      <c r="C140" s="52"/>
      <c r="D140" s="52" t="s">
        <v>22</v>
      </c>
      <c r="E140" s="53">
        <f>SUM(E91:E139)</f>
        <v>88782713</v>
      </c>
      <c r="F140" s="265"/>
      <c r="G140" s="265"/>
      <c r="H140" s="265"/>
      <c r="I140" s="265"/>
      <c r="J140" s="53">
        <f>SUM(J91:J139)</f>
        <v>-48101621.8</v>
      </c>
      <c r="K140" s="299">
        <f>SUM(K91:K139)</f>
        <v>83033806</v>
      </c>
      <c r="L140" s="265"/>
      <c r="M140" s="265"/>
      <c r="N140" s="265"/>
      <c r="O140" s="265"/>
      <c r="P140" s="301">
        <f t="shared" si="25"/>
        <v>83033806</v>
      </c>
      <c r="Q140" s="53">
        <f>SUM(Q91:Q139)</f>
        <v>-49556809</v>
      </c>
      <c r="R140" s="62">
        <f>SUM(R91:R139)</f>
        <v>-11216121.2</v>
      </c>
      <c r="S140" s="55">
        <f>SUM(S91:S139)</f>
        <v>-1856805</v>
      </c>
      <c r="T140" s="55">
        <f>SUM(T91:T139)</f>
        <v>-32560700</v>
      </c>
      <c r="U140" s="58">
        <f>SUM(U91:U139)</f>
        <v>-2467996</v>
      </c>
      <c r="V140" s="62"/>
      <c r="W140" s="58"/>
      <c r="X140" s="133"/>
      <c r="Z140" s="118">
        <f t="shared" si="24"/>
        <v>0.4000000059604645</v>
      </c>
      <c r="AB140" s="53">
        <f aca="true" t="shared" si="26" ref="AB140:AG140">SUM(AB91:AB139)</f>
        <v>-1755416</v>
      </c>
      <c r="AC140" s="53">
        <f t="shared" si="26"/>
        <v>-7589</v>
      </c>
      <c r="AD140" s="53">
        <f t="shared" si="26"/>
        <v>0</v>
      </c>
      <c r="AE140" s="53">
        <f t="shared" si="26"/>
        <v>-300</v>
      </c>
      <c r="AF140" s="53">
        <f t="shared" si="26"/>
        <v>211000</v>
      </c>
      <c r="AG140" s="53">
        <f t="shared" si="26"/>
        <v>-304500</v>
      </c>
      <c r="AH140" s="177">
        <f t="shared" si="23"/>
        <v>-1856805</v>
      </c>
      <c r="AI140" s="175" t="str">
        <f t="shared" si="22"/>
        <v>OK</v>
      </c>
    </row>
    <row r="141" spans="1:35" ht="38.25" customHeight="1">
      <c r="A141" s="82" t="s">
        <v>32</v>
      </c>
      <c r="B141" s="87" t="s">
        <v>122</v>
      </c>
      <c r="C141" s="37" t="s">
        <v>122</v>
      </c>
      <c r="D141" s="37" t="s">
        <v>127</v>
      </c>
      <c r="E141" s="26">
        <v>901333</v>
      </c>
      <c r="F141" s="293"/>
      <c r="G141" s="293"/>
      <c r="H141" s="293"/>
      <c r="I141" s="293"/>
      <c r="J141" s="26">
        <f>K141-E141</f>
        <v>56040</v>
      </c>
      <c r="K141" s="292">
        <v>957373</v>
      </c>
      <c r="L141" s="293"/>
      <c r="M141" s="293"/>
      <c r="N141" s="293"/>
      <c r="O141" s="293"/>
      <c r="P141" s="301">
        <f t="shared" si="25"/>
        <v>957373</v>
      </c>
      <c r="Q141" s="26">
        <v>37559</v>
      </c>
      <c r="R141" s="43"/>
      <c r="S141" s="44"/>
      <c r="T141" s="44"/>
      <c r="U141" s="45">
        <v>56040</v>
      </c>
      <c r="V141" s="109"/>
      <c r="W141" s="138"/>
      <c r="X141" s="119" t="s">
        <v>313</v>
      </c>
      <c r="Y141" s="60" t="s">
        <v>41</v>
      </c>
      <c r="Z141" s="118">
        <f t="shared" si="24"/>
        <v>0</v>
      </c>
      <c r="AB141" s="25"/>
      <c r="AH141" s="177">
        <f t="shared" si="23"/>
        <v>0</v>
      </c>
      <c r="AI141" s="175" t="str">
        <f t="shared" si="22"/>
        <v>OK</v>
      </c>
    </row>
    <row r="142" spans="1:35" ht="42" customHeight="1" thickBot="1">
      <c r="A142" s="93"/>
      <c r="B142" s="84" t="s">
        <v>19</v>
      </c>
      <c r="C142" s="47" t="s">
        <v>20</v>
      </c>
      <c r="D142" s="47" t="s">
        <v>21</v>
      </c>
      <c r="E142" s="30">
        <v>9200</v>
      </c>
      <c r="F142" s="304"/>
      <c r="G142" s="304"/>
      <c r="H142" s="304"/>
      <c r="I142" s="304"/>
      <c r="J142" s="30">
        <v>-4600</v>
      </c>
      <c r="K142" s="303">
        <v>92000</v>
      </c>
      <c r="L142" s="304"/>
      <c r="M142" s="304"/>
      <c r="N142" s="304"/>
      <c r="O142" s="304"/>
      <c r="P142" s="307">
        <f t="shared" si="25"/>
        <v>92000</v>
      </c>
      <c r="Q142" s="30">
        <v>-46000</v>
      </c>
      <c r="R142" s="48">
        <v>-2300</v>
      </c>
      <c r="S142" s="49"/>
      <c r="T142" s="49"/>
      <c r="U142" s="35">
        <v>-2300</v>
      </c>
      <c r="V142" s="110"/>
      <c r="W142" s="61"/>
      <c r="X142" s="134" t="s">
        <v>192</v>
      </c>
      <c r="Y142" s="60" t="s">
        <v>37</v>
      </c>
      <c r="Z142" s="118">
        <f t="shared" si="24"/>
        <v>0</v>
      </c>
      <c r="AB142" s="25"/>
      <c r="AC142" s="44"/>
      <c r="AF142" s="25"/>
      <c r="AH142" s="177">
        <f t="shared" si="23"/>
        <v>0</v>
      </c>
      <c r="AI142" s="175" t="str">
        <f t="shared" si="22"/>
        <v>OK</v>
      </c>
    </row>
    <row r="143" spans="1:35" ht="31.5" customHeight="1" thickBot="1">
      <c r="A143" s="89"/>
      <c r="B143" s="90"/>
      <c r="C143" s="52"/>
      <c r="D143" s="52" t="s">
        <v>22</v>
      </c>
      <c r="E143" s="258">
        <f>SUM(E141:E142)</f>
        <v>910533</v>
      </c>
      <c r="F143" s="265"/>
      <c r="G143" s="265"/>
      <c r="H143" s="265"/>
      <c r="I143" s="265"/>
      <c r="J143" s="258">
        <f>SUM(J141:J142)</f>
        <v>51440</v>
      </c>
      <c r="K143" s="299">
        <f>SUM(K141:K142)</f>
        <v>1049373</v>
      </c>
      <c r="L143" s="265"/>
      <c r="M143" s="265"/>
      <c r="N143" s="265"/>
      <c r="O143" s="265"/>
      <c r="P143" s="266">
        <f t="shared" si="25"/>
        <v>1049373</v>
      </c>
      <c r="Q143" s="258">
        <f>SUM(Q141:Q142)</f>
        <v>-8441</v>
      </c>
      <c r="R143" s="111">
        <f>SUM(R141:R142)</f>
        <v>-2300</v>
      </c>
      <c r="S143" s="97">
        <f>SUM(S141:S142)</f>
        <v>0</v>
      </c>
      <c r="T143" s="97">
        <f>SUM(T141:T142)</f>
        <v>0</v>
      </c>
      <c r="U143" s="98">
        <f>SUM(U141:U142)</f>
        <v>53740</v>
      </c>
      <c r="V143" s="111"/>
      <c r="W143" s="98"/>
      <c r="X143" s="133"/>
      <c r="Z143" s="118">
        <f t="shared" si="24"/>
        <v>0</v>
      </c>
      <c r="AB143" s="96">
        <f aca="true" t="shared" si="27" ref="AB143:AG143">SUM(AB141:AB142)</f>
        <v>0</v>
      </c>
      <c r="AC143" s="96">
        <f t="shared" si="27"/>
        <v>0</v>
      </c>
      <c r="AD143" s="96">
        <f t="shared" si="27"/>
        <v>0</v>
      </c>
      <c r="AE143" s="96">
        <f t="shared" si="27"/>
        <v>0</v>
      </c>
      <c r="AF143" s="96">
        <f t="shared" si="27"/>
        <v>0</v>
      </c>
      <c r="AG143" s="96">
        <f t="shared" si="27"/>
        <v>0</v>
      </c>
      <c r="AH143" s="177">
        <f t="shared" si="23"/>
        <v>0</v>
      </c>
      <c r="AI143" s="175" t="str">
        <f t="shared" si="22"/>
        <v>OK</v>
      </c>
    </row>
    <row r="144" spans="1:35" ht="40.5" customHeight="1">
      <c r="A144" s="83" t="s">
        <v>31</v>
      </c>
      <c r="B144" s="179" t="s">
        <v>128</v>
      </c>
      <c r="C144" s="46" t="s">
        <v>131</v>
      </c>
      <c r="D144" s="46"/>
      <c r="E144" s="259">
        <v>2732</v>
      </c>
      <c r="F144" s="291"/>
      <c r="G144" s="291"/>
      <c r="H144" s="291"/>
      <c r="I144" s="291"/>
      <c r="J144" s="259">
        <v>-2732</v>
      </c>
      <c r="K144" s="290">
        <v>3418</v>
      </c>
      <c r="L144" s="291"/>
      <c r="M144" s="291"/>
      <c r="N144" s="291"/>
      <c r="O144" s="291"/>
      <c r="P144" s="301">
        <f t="shared" si="25"/>
        <v>3418</v>
      </c>
      <c r="Q144" s="259">
        <v>-3418</v>
      </c>
      <c r="R144" s="158"/>
      <c r="S144" s="162"/>
      <c r="T144" s="162"/>
      <c r="U144" s="163">
        <v>-2732</v>
      </c>
      <c r="V144" s="158"/>
      <c r="W144" s="164"/>
      <c r="X144" s="131" t="s">
        <v>132</v>
      </c>
      <c r="Y144" s="60" t="s">
        <v>37</v>
      </c>
      <c r="Z144" s="118">
        <f t="shared" si="24"/>
        <v>0</v>
      </c>
      <c r="AH144" s="177">
        <f t="shared" si="23"/>
        <v>0</v>
      </c>
      <c r="AI144" s="175" t="str">
        <f t="shared" si="22"/>
        <v>OK</v>
      </c>
    </row>
    <row r="145" spans="1:35" ht="58.5" customHeight="1">
      <c r="A145" s="184"/>
      <c r="B145" s="179" t="s">
        <v>39</v>
      </c>
      <c r="C145" s="51" t="s">
        <v>265</v>
      </c>
      <c r="D145" s="37" t="s">
        <v>305</v>
      </c>
      <c r="E145" s="257">
        <v>5342</v>
      </c>
      <c r="F145" s="293"/>
      <c r="G145" s="293"/>
      <c r="H145" s="293"/>
      <c r="I145" s="293"/>
      <c r="J145" s="257">
        <v>-5342</v>
      </c>
      <c r="K145" s="292">
        <v>10485</v>
      </c>
      <c r="L145" s="293"/>
      <c r="M145" s="293"/>
      <c r="N145" s="293"/>
      <c r="O145" s="293"/>
      <c r="P145" s="301">
        <f t="shared" si="25"/>
        <v>10485</v>
      </c>
      <c r="Q145" s="257">
        <v>-10485</v>
      </c>
      <c r="R145" s="256"/>
      <c r="S145" s="165"/>
      <c r="T145" s="165"/>
      <c r="U145" s="166">
        <v>-5342</v>
      </c>
      <c r="V145" s="159"/>
      <c r="W145" s="167"/>
      <c r="X145" s="119"/>
      <c r="Y145" s="60" t="s">
        <v>37</v>
      </c>
      <c r="Z145" s="118">
        <f t="shared" si="24"/>
        <v>0</v>
      </c>
      <c r="AH145" s="177">
        <f t="shared" si="23"/>
        <v>0</v>
      </c>
      <c r="AI145" s="175" t="str">
        <f t="shared" si="22"/>
        <v>OK</v>
      </c>
    </row>
    <row r="146" spans="1:35" ht="67.5" customHeight="1">
      <c r="A146" s="184"/>
      <c r="B146" s="179"/>
      <c r="C146" s="51"/>
      <c r="D146" s="37" t="s">
        <v>93</v>
      </c>
      <c r="E146" s="257">
        <v>144772</v>
      </c>
      <c r="F146" s="293">
        <v>47732</v>
      </c>
      <c r="G146" s="293"/>
      <c r="H146" s="293"/>
      <c r="I146" s="293">
        <v>97040</v>
      </c>
      <c r="J146" s="257">
        <v>-144772</v>
      </c>
      <c r="K146" s="292">
        <v>152403</v>
      </c>
      <c r="L146" s="293"/>
      <c r="M146" s="293"/>
      <c r="N146" s="293"/>
      <c r="O146" s="293"/>
      <c r="P146" s="301">
        <f t="shared" si="25"/>
        <v>152403</v>
      </c>
      <c r="Q146" s="257">
        <v>-152403</v>
      </c>
      <c r="R146" s="256">
        <v>-47732</v>
      </c>
      <c r="S146" s="165"/>
      <c r="T146" s="165"/>
      <c r="U146" s="166">
        <v>-97040</v>
      </c>
      <c r="V146" s="159"/>
      <c r="W146" s="167"/>
      <c r="X146" s="119"/>
      <c r="Y146" s="60" t="s">
        <v>37</v>
      </c>
      <c r="Z146" s="118">
        <f t="shared" si="24"/>
        <v>0</v>
      </c>
      <c r="AH146" s="177">
        <f t="shared" si="23"/>
        <v>0</v>
      </c>
      <c r="AI146" s="175" t="str">
        <f t="shared" si="22"/>
        <v>OK</v>
      </c>
    </row>
    <row r="147" spans="1:35" ht="67.5" customHeight="1">
      <c r="A147" s="184"/>
      <c r="B147" s="179"/>
      <c r="C147" s="51"/>
      <c r="D147" s="37" t="s">
        <v>196</v>
      </c>
      <c r="E147" s="257">
        <v>85061</v>
      </c>
      <c r="F147" s="293"/>
      <c r="G147" s="293"/>
      <c r="H147" s="293"/>
      <c r="I147" s="293"/>
      <c r="J147" s="257">
        <v>-85061</v>
      </c>
      <c r="K147" s="292"/>
      <c r="L147" s="293"/>
      <c r="M147" s="293"/>
      <c r="N147" s="293"/>
      <c r="O147" s="293"/>
      <c r="P147" s="301"/>
      <c r="Q147" s="257"/>
      <c r="R147" s="256"/>
      <c r="S147" s="165"/>
      <c r="T147" s="165"/>
      <c r="U147" s="166">
        <v>-85061</v>
      </c>
      <c r="V147" s="159"/>
      <c r="W147" s="167"/>
      <c r="X147" s="119"/>
      <c r="Y147" s="60" t="s">
        <v>37</v>
      </c>
      <c r="Z147" s="118">
        <f t="shared" si="24"/>
        <v>0</v>
      </c>
      <c r="AH147" s="177">
        <f t="shared" si="23"/>
        <v>0</v>
      </c>
      <c r="AI147" s="175" t="str">
        <f t="shared" si="22"/>
        <v>OK</v>
      </c>
    </row>
    <row r="148" spans="1:35" ht="50.25" customHeight="1">
      <c r="A148" s="184"/>
      <c r="B148" s="179"/>
      <c r="C148" s="51"/>
      <c r="D148" s="37" t="s">
        <v>129</v>
      </c>
      <c r="E148" s="257">
        <v>92400</v>
      </c>
      <c r="F148" s="293"/>
      <c r="G148" s="293"/>
      <c r="H148" s="293"/>
      <c r="I148" s="293"/>
      <c r="J148" s="257">
        <v>92400</v>
      </c>
      <c r="K148" s="292">
        <v>92400</v>
      </c>
      <c r="L148" s="293"/>
      <c r="M148" s="293"/>
      <c r="N148" s="293"/>
      <c r="O148" s="293"/>
      <c r="P148" s="301">
        <f t="shared" si="25"/>
        <v>92400</v>
      </c>
      <c r="Q148" s="257">
        <v>92400</v>
      </c>
      <c r="R148" s="256"/>
      <c r="S148" s="165"/>
      <c r="T148" s="165"/>
      <c r="U148" s="166">
        <v>92400</v>
      </c>
      <c r="V148" s="159"/>
      <c r="W148" s="167"/>
      <c r="X148" s="119" t="s">
        <v>338</v>
      </c>
      <c r="Y148" s="60" t="s">
        <v>41</v>
      </c>
      <c r="Z148" s="118">
        <f t="shared" si="24"/>
        <v>0</v>
      </c>
      <c r="AH148" s="177">
        <f t="shared" si="23"/>
        <v>0</v>
      </c>
      <c r="AI148" s="175" t="str">
        <f t="shared" si="22"/>
        <v>OK</v>
      </c>
    </row>
    <row r="149" spans="1:35" ht="67.5" customHeight="1">
      <c r="A149" s="184"/>
      <c r="B149" s="179"/>
      <c r="C149" s="51"/>
      <c r="D149" s="46" t="s">
        <v>339</v>
      </c>
      <c r="E149" s="259">
        <v>1605</v>
      </c>
      <c r="F149" s="291"/>
      <c r="G149" s="291"/>
      <c r="H149" s="291"/>
      <c r="I149" s="291"/>
      <c r="J149" s="259">
        <v>-1605</v>
      </c>
      <c r="K149" s="290">
        <v>2947</v>
      </c>
      <c r="L149" s="291"/>
      <c r="M149" s="291"/>
      <c r="N149" s="291"/>
      <c r="O149" s="291"/>
      <c r="P149" s="301">
        <f t="shared" si="25"/>
        <v>2947</v>
      </c>
      <c r="Q149" s="259">
        <v>-2947</v>
      </c>
      <c r="R149" s="278"/>
      <c r="S149" s="162"/>
      <c r="T149" s="162"/>
      <c r="U149" s="163">
        <v>-1605</v>
      </c>
      <c r="V149" s="158"/>
      <c r="W149" s="164"/>
      <c r="X149" s="131" t="s">
        <v>570</v>
      </c>
      <c r="Y149" s="60" t="s">
        <v>266</v>
      </c>
      <c r="Z149" s="118">
        <f t="shared" si="24"/>
        <v>0</v>
      </c>
      <c r="AH149" s="177">
        <f t="shared" si="23"/>
        <v>0</v>
      </c>
      <c r="AI149" s="175" t="str">
        <f t="shared" si="22"/>
        <v>OK</v>
      </c>
    </row>
    <row r="150" spans="1:36" ht="52.5" customHeight="1">
      <c r="A150" s="83"/>
      <c r="B150" s="179"/>
      <c r="C150" s="37" t="s">
        <v>267</v>
      </c>
      <c r="D150" s="37" t="s">
        <v>280</v>
      </c>
      <c r="E150" s="257">
        <v>2011082</v>
      </c>
      <c r="F150" s="293"/>
      <c r="G150" s="293"/>
      <c r="H150" s="293"/>
      <c r="I150" s="293"/>
      <c r="J150" s="257">
        <v>7737</v>
      </c>
      <c r="K150" s="292">
        <v>1849128</v>
      </c>
      <c r="L150" s="293"/>
      <c r="M150" s="293"/>
      <c r="N150" s="293"/>
      <c r="O150" s="293"/>
      <c r="P150" s="301">
        <f t="shared" si="25"/>
        <v>1849128</v>
      </c>
      <c r="Q150" s="257">
        <v>7762</v>
      </c>
      <c r="R150" s="256"/>
      <c r="S150" s="165"/>
      <c r="T150" s="165"/>
      <c r="U150" s="166">
        <v>7737</v>
      </c>
      <c r="V150" s="159"/>
      <c r="W150" s="167"/>
      <c r="X150" s="119" t="s">
        <v>340</v>
      </c>
      <c r="Y150" s="60" t="s">
        <v>41</v>
      </c>
      <c r="Z150" s="118">
        <f t="shared" si="24"/>
        <v>0</v>
      </c>
      <c r="AH150" s="177">
        <f t="shared" si="23"/>
        <v>0</v>
      </c>
      <c r="AI150" s="175" t="str">
        <f t="shared" si="22"/>
        <v>OK</v>
      </c>
      <c r="AJ150" s="25"/>
    </row>
    <row r="151" spans="1:36" ht="52.5" customHeight="1">
      <c r="A151" s="83"/>
      <c r="B151" s="179"/>
      <c r="C151" s="37" t="s">
        <v>137</v>
      </c>
      <c r="D151" s="37" t="s">
        <v>138</v>
      </c>
      <c r="E151" s="257">
        <v>21095</v>
      </c>
      <c r="F151" s="293"/>
      <c r="G151" s="293"/>
      <c r="H151" s="293"/>
      <c r="I151" s="293"/>
      <c r="J151" s="257">
        <v>-21095</v>
      </c>
      <c r="K151" s="292">
        <v>20796</v>
      </c>
      <c r="L151" s="293"/>
      <c r="M151" s="293"/>
      <c r="N151" s="293"/>
      <c r="O151" s="293"/>
      <c r="P151" s="301">
        <f t="shared" si="25"/>
        <v>20796</v>
      </c>
      <c r="Q151" s="257">
        <v>-20796</v>
      </c>
      <c r="R151" s="256"/>
      <c r="S151" s="165"/>
      <c r="T151" s="165"/>
      <c r="U151" s="166">
        <v>-21095</v>
      </c>
      <c r="V151" s="159"/>
      <c r="W151" s="167"/>
      <c r="X151" s="119"/>
      <c r="Y151" s="60" t="s">
        <v>37</v>
      </c>
      <c r="Z151" s="118">
        <f t="shared" si="24"/>
        <v>0</v>
      </c>
      <c r="AH151" s="177">
        <f t="shared" si="23"/>
        <v>0</v>
      </c>
      <c r="AI151" s="175" t="str">
        <f t="shared" si="22"/>
        <v>OK</v>
      </c>
      <c r="AJ151" s="25"/>
    </row>
    <row r="152" spans="1:36" ht="52.5" customHeight="1">
      <c r="A152" s="83"/>
      <c r="B152" s="179"/>
      <c r="C152" s="37" t="s">
        <v>133</v>
      </c>
      <c r="D152" s="37" t="s">
        <v>134</v>
      </c>
      <c r="E152" s="257">
        <v>504212</v>
      </c>
      <c r="F152" s="293">
        <v>26496</v>
      </c>
      <c r="G152" s="293"/>
      <c r="H152" s="293"/>
      <c r="I152" s="293">
        <v>477716</v>
      </c>
      <c r="J152" s="257">
        <v>-168071</v>
      </c>
      <c r="K152" s="292">
        <v>515165</v>
      </c>
      <c r="L152" s="293"/>
      <c r="M152" s="293"/>
      <c r="N152" s="293"/>
      <c r="O152" s="293"/>
      <c r="P152" s="301">
        <f t="shared" si="25"/>
        <v>515165</v>
      </c>
      <c r="Q152" s="257">
        <v>-154000</v>
      </c>
      <c r="R152" s="256">
        <v>-8832</v>
      </c>
      <c r="S152" s="165"/>
      <c r="T152" s="165"/>
      <c r="U152" s="166">
        <v>-159239</v>
      </c>
      <c r="V152" s="159"/>
      <c r="W152" s="167"/>
      <c r="X152" s="119" t="s">
        <v>380</v>
      </c>
      <c r="Y152" s="60" t="s">
        <v>37</v>
      </c>
      <c r="Z152" s="118">
        <f t="shared" si="24"/>
        <v>0</v>
      </c>
      <c r="AH152" s="177">
        <f t="shared" si="23"/>
        <v>0</v>
      </c>
      <c r="AI152" s="175" t="str">
        <f t="shared" si="22"/>
        <v>OK</v>
      </c>
      <c r="AJ152" s="25"/>
    </row>
    <row r="153" spans="1:36" ht="56.25" customHeight="1">
      <c r="A153" s="83"/>
      <c r="B153" s="180" t="s">
        <v>516</v>
      </c>
      <c r="C153" s="37" t="s">
        <v>517</v>
      </c>
      <c r="D153" s="37" t="s">
        <v>383</v>
      </c>
      <c r="E153" s="26">
        <v>154782768</v>
      </c>
      <c r="F153" s="293">
        <v>40085762</v>
      </c>
      <c r="G153" s="293"/>
      <c r="H153" s="293"/>
      <c r="I153" s="293">
        <v>114697006</v>
      </c>
      <c r="J153" s="26">
        <v>1504000</v>
      </c>
      <c r="K153" s="292">
        <v>158619628</v>
      </c>
      <c r="L153" s="293"/>
      <c r="M153" s="293"/>
      <c r="N153" s="293"/>
      <c r="O153" s="293"/>
      <c r="P153" s="301">
        <f t="shared" si="25"/>
        <v>158619628</v>
      </c>
      <c r="Q153" s="26">
        <v>740000</v>
      </c>
      <c r="R153" s="43"/>
      <c r="S153" s="44"/>
      <c r="T153" s="44"/>
      <c r="U153" s="45">
        <v>1504000</v>
      </c>
      <c r="V153" s="109"/>
      <c r="W153" s="138"/>
      <c r="X153" s="119" t="s">
        <v>304</v>
      </c>
      <c r="Y153" s="60" t="s">
        <v>41</v>
      </c>
      <c r="Z153" s="118">
        <f t="shared" si="24"/>
        <v>0</v>
      </c>
      <c r="AG153" s="25"/>
      <c r="AH153" s="177">
        <f t="shared" si="23"/>
        <v>0</v>
      </c>
      <c r="AI153" s="175" t="str">
        <f t="shared" si="22"/>
        <v>OK</v>
      </c>
      <c r="AJ153" s="25"/>
    </row>
    <row r="154" spans="1:36" ht="68.25" customHeight="1">
      <c r="A154" s="83"/>
      <c r="B154" s="180" t="s">
        <v>135</v>
      </c>
      <c r="C154" s="37" t="s">
        <v>136</v>
      </c>
      <c r="D154" s="37"/>
      <c r="E154" s="26">
        <v>8067596</v>
      </c>
      <c r="F154" s="293">
        <v>957877</v>
      </c>
      <c r="G154" s="293"/>
      <c r="H154" s="293">
        <v>7062900</v>
      </c>
      <c r="I154" s="293">
        <v>46819</v>
      </c>
      <c r="J154" s="26">
        <v>-416190</v>
      </c>
      <c r="K154" s="292">
        <v>99299563</v>
      </c>
      <c r="L154" s="293"/>
      <c r="M154" s="293"/>
      <c r="N154" s="293"/>
      <c r="O154" s="293"/>
      <c r="P154" s="301">
        <f t="shared" si="25"/>
        <v>99299563</v>
      </c>
      <c r="Q154" s="26">
        <v>56855</v>
      </c>
      <c r="R154" s="43"/>
      <c r="S154" s="44">
        <v>100000</v>
      </c>
      <c r="T154" s="44">
        <v>-516100</v>
      </c>
      <c r="U154" s="45">
        <v>-90</v>
      </c>
      <c r="V154" s="109"/>
      <c r="W154" s="138"/>
      <c r="X154" s="119" t="s">
        <v>90</v>
      </c>
      <c r="Y154" s="60" t="s">
        <v>41</v>
      </c>
      <c r="Z154" s="118">
        <f t="shared" si="24"/>
        <v>0</v>
      </c>
      <c r="AF154" s="44">
        <v>100000</v>
      </c>
      <c r="AG154" s="25"/>
      <c r="AH154" s="177">
        <f t="shared" si="23"/>
        <v>100000</v>
      </c>
      <c r="AI154" s="175" t="str">
        <f t="shared" si="22"/>
        <v>OK</v>
      </c>
      <c r="AJ154" s="44">
        <v>100000</v>
      </c>
    </row>
    <row r="155" spans="1:36" ht="63" customHeight="1">
      <c r="A155" s="83"/>
      <c r="B155" s="87" t="s">
        <v>342</v>
      </c>
      <c r="C155" s="37" t="s">
        <v>343</v>
      </c>
      <c r="D155" s="37" t="s">
        <v>126</v>
      </c>
      <c r="E155" s="26">
        <v>28258993</v>
      </c>
      <c r="F155" s="293">
        <v>3851919</v>
      </c>
      <c r="G155" s="293"/>
      <c r="H155" s="293"/>
      <c r="I155" s="293">
        <v>24407074</v>
      </c>
      <c r="J155" s="26">
        <v>18000</v>
      </c>
      <c r="K155" s="292">
        <v>27788207</v>
      </c>
      <c r="L155" s="293"/>
      <c r="M155" s="293"/>
      <c r="N155" s="293"/>
      <c r="O155" s="293"/>
      <c r="P155" s="301">
        <f t="shared" si="25"/>
        <v>27788207</v>
      </c>
      <c r="Q155" s="26">
        <v>9000</v>
      </c>
      <c r="R155" s="43"/>
      <c r="S155" s="44"/>
      <c r="T155" s="44"/>
      <c r="U155" s="45">
        <v>18000</v>
      </c>
      <c r="V155" s="109"/>
      <c r="W155" s="138"/>
      <c r="X155" s="119" t="s">
        <v>381</v>
      </c>
      <c r="Y155" s="60" t="s">
        <v>41</v>
      </c>
      <c r="Z155" s="118">
        <f t="shared" si="24"/>
        <v>0</v>
      </c>
      <c r="AF155" s="56"/>
      <c r="AG155" s="25"/>
      <c r="AH155" s="177">
        <f t="shared" si="23"/>
        <v>0</v>
      </c>
      <c r="AI155" s="175" t="str">
        <f t="shared" si="22"/>
        <v>OK</v>
      </c>
      <c r="AJ155" s="56"/>
    </row>
    <row r="156" spans="1:35" ht="37.5" customHeight="1">
      <c r="A156" s="83"/>
      <c r="B156" s="179" t="s">
        <v>498</v>
      </c>
      <c r="C156" s="37" t="s">
        <v>499</v>
      </c>
      <c r="D156" s="37" t="s">
        <v>370</v>
      </c>
      <c r="E156" s="26">
        <v>16321</v>
      </c>
      <c r="F156" s="293"/>
      <c r="G156" s="293">
        <v>352</v>
      </c>
      <c r="H156" s="293"/>
      <c r="I156" s="293">
        <v>15969</v>
      </c>
      <c r="J156" s="26">
        <v>-16321</v>
      </c>
      <c r="K156" s="292">
        <v>20340</v>
      </c>
      <c r="L156" s="293"/>
      <c r="M156" s="293"/>
      <c r="N156" s="293"/>
      <c r="O156" s="293"/>
      <c r="P156" s="301">
        <f t="shared" si="25"/>
        <v>20340</v>
      </c>
      <c r="Q156" s="26">
        <v>-20340</v>
      </c>
      <c r="R156" s="43"/>
      <c r="S156" s="44">
        <v>-352</v>
      </c>
      <c r="T156" s="44"/>
      <c r="U156" s="45">
        <v>-15969</v>
      </c>
      <c r="V156" s="109">
        <v>16321</v>
      </c>
      <c r="W156" s="138"/>
      <c r="X156" s="119"/>
      <c r="Y156" s="60" t="s">
        <v>37</v>
      </c>
      <c r="Z156" s="118">
        <f>J156-R156-S156-T156-U156</f>
        <v>0</v>
      </c>
      <c r="AC156" s="44">
        <v>-352</v>
      </c>
      <c r="AH156" s="177">
        <f t="shared" si="23"/>
        <v>-352</v>
      </c>
      <c r="AI156" s="175" t="str">
        <f t="shared" si="22"/>
        <v>OK</v>
      </c>
    </row>
    <row r="157" spans="1:36" ht="42.75" customHeight="1">
      <c r="A157" s="83"/>
      <c r="B157" s="181" t="s">
        <v>209</v>
      </c>
      <c r="C157" s="47" t="s">
        <v>437</v>
      </c>
      <c r="D157" s="37" t="s">
        <v>210</v>
      </c>
      <c r="E157" s="26" t="s">
        <v>57</v>
      </c>
      <c r="F157" s="293"/>
      <c r="G157" s="293"/>
      <c r="H157" s="293"/>
      <c r="I157" s="293"/>
      <c r="J157" s="44">
        <v>150000</v>
      </c>
      <c r="K157" s="292" t="s">
        <v>57</v>
      </c>
      <c r="L157" s="293"/>
      <c r="M157" s="293"/>
      <c r="N157" s="293"/>
      <c r="O157" s="293"/>
      <c r="P157" s="301" t="e">
        <f t="shared" si="25"/>
        <v>#VALUE!</v>
      </c>
      <c r="Q157" s="26">
        <v>150000</v>
      </c>
      <c r="R157" s="43"/>
      <c r="S157" s="44">
        <v>150000</v>
      </c>
      <c r="T157" s="44"/>
      <c r="U157" s="45"/>
      <c r="V157" s="109"/>
      <c r="W157" s="138"/>
      <c r="X157" s="119" t="s">
        <v>371</v>
      </c>
      <c r="Y157" s="60" t="s">
        <v>41</v>
      </c>
      <c r="Z157" s="118">
        <f t="shared" si="24"/>
        <v>0</v>
      </c>
      <c r="AF157" s="44">
        <v>150000</v>
      </c>
      <c r="AG157" s="44"/>
      <c r="AH157" s="177">
        <f t="shared" si="23"/>
        <v>150000</v>
      </c>
      <c r="AI157" s="175" t="str">
        <f t="shared" si="22"/>
        <v>OK</v>
      </c>
      <c r="AJ157" s="44">
        <v>150000</v>
      </c>
    </row>
    <row r="158" spans="1:36" ht="42.75" customHeight="1">
      <c r="A158" s="83"/>
      <c r="B158" s="179"/>
      <c r="C158" s="51"/>
      <c r="D158" s="37" t="s">
        <v>66</v>
      </c>
      <c r="E158" s="26">
        <v>25343647</v>
      </c>
      <c r="F158" s="293">
        <v>3856376</v>
      </c>
      <c r="G158" s="293"/>
      <c r="H158" s="293"/>
      <c r="I158" s="293">
        <v>21487271</v>
      </c>
      <c r="J158" s="45">
        <v>400000</v>
      </c>
      <c r="K158" s="292">
        <v>25199386</v>
      </c>
      <c r="L158" s="293"/>
      <c r="M158" s="293"/>
      <c r="N158" s="293"/>
      <c r="O158" s="293"/>
      <c r="P158" s="301"/>
      <c r="Q158" s="26">
        <v>85738</v>
      </c>
      <c r="R158" s="43"/>
      <c r="S158" s="44"/>
      <c r="T158" s="44"/>
      <c r="U158" s="45">
        <v>400000</v>
      </c>
      <c r="V158" s="109"/>
      <c r="W158" s="138"/>
      <c r="X158" s="119" t="s">
        <v>528</v>
      </c>
      <c r="Y158" s="60" t="s">
        <v>41</v>
      </c>
      <c r="Z158" s="118">
        <f t="shared" si="24"/>
        <v>0</v>
      </c>
      <c r="AF158" s="56"/>
      <c r="AG158" s="56"/>
      <c r="AH158" s="177">
        <f t="shared" si="23"/>
        <v>0</v>
      </c>
      <c r="AI158" s="175" t="str">
        <f t="shared" si="22"/>
        <v>OK</v>
      </c>
      <c r="AJ158" s="56"/>
    </row>
    <row r="159" spans="1:37" ht="45.75" customHeight="1">
      <c r="A159" s="83"/>
      <c r="B159" s="182"/>
      <c r="C159" s="46"/>
      <c r="D159" s="37" t="s">
        <v>568</v>
      </c>
      <c r="E159" s="26">
        <v>621690</v>
      </c>
      <c r="F159" s="293"/>
      <c r="G159" s="293"/>
      <c r="H159" s="293"/>
      <c r="I159" s="293">
        <v>621690</v>
      </c>
      <c r="J159" s="26">
        <f>1214413-E159</f>
        <v>592723</v>
      </c>
      <c r="K159" s="292">
        <v>1214413</v>
      </c>
      <c r="L159" s="293"/>
      <c r="M159" s="293"/>
      <c r="N159" s="293"/>
      <c r="O159" s="293"/>
      <c r="P159" s="301">
        <f t="shared" si="25"/>
        <v>1214413</v>
      </c>
      <c r="Q159" s="26">
        <v>120000</v>
      </c>
      <c r="R159" s="43"/>
      <c r="S159" s="44"/>
      <c r="T159" s="44"/>
      <c r="U159" s="45">
        <v>592723</v>
      </c>
      <c r="V159" s="109"/>
      <c r="W159" s="138"/>
      <c r="X159" s="119" t="s">
        <v>96</v>
      </c>
      <c r="Y159" s="60" t="s">
        <v>41</v>
      </c>
      <c r="Z159" s="118">
        <f t="shared" si="24"/>
        <v>0</v>
      </c>
      <c r="AF159" s="56"/>
      <c r="AG159" s="56"/>
      <c r="AH159" s="177">
        <f t="shared" si="23"/>
        <v>0</v>
      </c>
      <c r="AI159" s="175" t="str">
        <f t="shared" si="22"/>
        <v>OK</v>
      </c>
      <c r="AJ159" s="56"/>
      <c r="AK159" s="60" t="s">
        <v>72</v>
      </c>
    </row>
    <row r="160" spans="1:37" ht="31.5" customHeight="1">
      <c r="A160" s="93"/>
      <c r="B160" s="181" t="s">
        <v>40</v>
      </c>
      <c r="C160" s="47" t="s">
        <v>438</v>
      </c>
      <c r="D160" s="37" t="s">
        <v>439</v>
      </c>
      <c r="E160" s="26">
        <v>8216</v>
      </c>
      <c r="F160" s="293"/>
      <c r="G160" s="293"/>
      <c r="H160" s="293"/>
      <c r="I160" s="293"/>
      <c r="J160" s="26">
        <v>-8216</v>
      </c>
      <c r="K160" s="292">
        <v>8290</v>
      </c>
      <c r="L160" s="293"/>
      <c r="M160" s="293"/>
      <c r="N160" s="293"/>
      <c r="O160" s="293"/>
      <c r="P160" s="301">
        <f t="shared" si="25"/>
        <v>8290</v>
      </c>
      <c r="Q160" s="26">
        <v>-8290</v>
      </c>
      <c r="R160" s="43"/>
      <c r="S160" s="44"/>
      <c r="T160" s="44"/>
      <c r="U160" s="45">
        <v>-8216</v>
      </c>
      <c r="V160" s="109"/>
      <c r="W160" s="138"/>
      <c r="X160" s="119" t="s">
        <v>391</v>
      </c>
      <c r="Y160" s="60" t="s">
        <v>37</v>
      </c>
      <c r="Z160" s="118">
        <f t="shared" si="24"/>
        <v>0</v>
      </c>
      <c r="AB160" s="25"/>
      <c r="AH160" s="177">
        <f t="shared" si="23"/>
        <v>0</v>
      </c>
      <c r="AI160" s="175" t="str">
        <f t="shared" si="22"/>
        <v>OK</v>
      </c>
      <c r="AK160" s="70">
        <f>SUM(J160:J164)-J162</f>
        <v>-49913</v>
      </c>
    </row>
    <row r="161" spans="1:35" ht="36.75" customHeight="1">
      <c r="A161" s="93"/>
      <c r="B161" s="179"/>
      <c r="C161" s="51"/>
      <c r="D161" s="37" t="s">
        <v>159</v>
      </c>
      <c r="E161" s="26">
        <v>16920</v>
      </c>
      <c r="F161" s="293"/>
      <c r="G161" s="293"/>
      <c r="H161" s="293"/>
      <c r="I161" s="293"/>
      <c r="J161" s="26">
        <v>-16920</v>
      </c>
      <c r="K161" s="292">
        <v>18000</v>
      </c>
      <c r="L161" s="293"/>
      <c r="M161" s="293"/>
      <c r="N161" s="293"/>
      <c r="O161" s="293"/>
      <c r="P161" s="301">
        <f t="shared" si="25"/>
        <v>18000</v>
      </c>
      <c r="Q161" s="26">
        <v>-18000</v>
      </c>
      <c r="R161" s="43"/>
      <c r="S161" s="44"/>
      <c r="T161" s="44"/>
      <c r="U161" s="45">
        <v>-16920</v>
      </c>
      <c r="V161" s="109"/>
      <c r="W161" s="138"/>
      <c r="X161" s="119" t="s">
        <v>379</v>
      </c>
      <c r="Y161" s="60" t="s">
        <v>37</v>
      </c>
      <c r="Z161" s="118">
        <f t="shared" si="24"/>
        <v>0</v>
      </c>
      <c r="AB161" s="25"/>
      <c r="AH161" s="177">
        <f t="shared" si="23"/>
        <v>0</v>
      </c>
      <c r="AI161" s="175" t="str">
        <f t="shared" si="22"/>
        <v>OK</v>
      </c>
    </row>
    <row r="162" spans="1:35" ht="42.75" customHeight="1">
      <c r="A162" s="83"/>
      <c r="B162" s="179"/>
      <c r="C162" s="51"/>
      <c r="D162" s="37" t="s">
        <v>91</v>
      </c>
      <c r="E162" s="26">
        <v>7737</v>
      </c>
      <c r="F162" s="293"/>
      <c r="G162" s="293"/>
      <c r="H162" s="293"/>
      <c r="I162" s="293"/>
      <c r="J162" s="26">
        <v>-7737</v>
      </c>
      <c r="K162" s="292">
        <v>7762</v>
      </c>
      <c r="L162" s="293"/>
      <c r="M162" s="293"/>
      <c r="N162" s="293"/>
      <c r="O162" s="293"/>
      <c r="P162" s="301">
        <f>K162-L162-M162-N162-O162</f>
        <v>7762</v>
      </c>
      <c r="Q162" s="26">
        <v>-7762</v>
      </c>
      <c r="R162" s="43"/>
      <c r="S162" s="44"/>
      <c r="T162" s="44"/>
      <c r="U162" s="45">
        <v>-7737</v>
      </c>
      <c r="V162" s="109"/>
      <c r="W162" s="138"/>
      <c r="X162" s="119" t="s">
        <v>262</v>
      </c>
      <c r="Y162" s="60" t="s">
        <v>37</v>
      </c>
      <c r="Z162" s="118">
        <f t="shared" si="24"/>
        <v>0</v>
      </c>
      <c r="AB162" s="25"/>
      <c r="AH162" s="177">
        <f>SUM(AB162:AG162)</f>
        <v>0</v>
      </c>
      <c r="AI162" s="175" t="str">
        <f>IF(S162=AH162,"OK","OUT")</f>
        <v>OK</v>
      </c>
    </row>
    <row r="163" spans="1:35" ht="41.25" customHeight="1">
      <c r="A163" s="93"/>
      <c r="B163" s="179"/>
      <c r="C163" s="51"/>
      <c r="D163" s="37" t="s">
        <v>344</v>
      </c>
      <c r="E163" s="26">
        <v>20877</v>
      </c>
      <c r="F163" s="293"/>
      <c r="G163" s="293"/>
      <c r="H163" s="293"/>
      <c r="I163" s="293"/>
      <c r="J163" s="26">
        <v>-20877</v>
      </c>
      <c r="K163" s="292">
        <v>22400</v>
      </c>
      <c r="L163" s="293"/>
      <c r="M163" s="293"/>
      <c r="N163" s="293"/>
      <c r="O163" s="293"/>
      <c r="P163" s="301">
        <f>K163-L163-M163-N163-O163</f>
        <v>22400</v>
      </c>
      <c r="Q163" s="26">
        <v>-22400</v>
      </c>
      <c r="R163" s="43"/>
      <c r="S163" s="44"/>
      <c r="T163" s="44"/>
      <c r="U163" s="45">
        <v>-20877</v>
      </c>
      <c r="V163" s="109"/>
      <c r="W163" s="138"/>
      <c r="X163" s="119" t="s">
        <v>391</v>
      </c>
      <c r="Y163" s="60" t="s">
        <v>37</v>
      </c>
      <c r="Z163" s="118">
        <f t="shared" si="24"/>
        <v>0</v>
      </c>
      <c r="AH163" s="177">
        <f>SUM(AB163:AG163)</f>
        <v>0</v>
      </c>
      <c r="AI163" s="175" t="str">
        <f>IF(S163=AH163,"OK","OUT")</f>
        <v>OK</v>
      </c>
    </row>
    <row r="164" spans="1:35" ht="41.25" customHeight="1">
      <c r="A164" s="93"/>
      <c r="B164" s="179"/>
      <c r="C164" s="51"/>
      <c r="D164" s="37" t="s">
        <v>306</v>
      </c>
      <c r="E164" s="26">
        <v>3900</v>
      </c>
      <c r="F164" s="293"/>
      <c r="G164" s="293"/>
      <c r="H164" s="293"/>
      <c r="I164" s="293"/>
      <c r="J164" s="26">
        <v>-3900</v>
      </c>
      <c r="K164" s="292">
        <v>6454</v>
      </c>
      <c r="L164" s="293"/>
      <c r="M164" s="293"/>
      <c r="N164" s="293"/>
      <c r="O164" s="293"/>
      <c r="P164" s="301">
        <f>K164-L164-M164-N164-O164</f>
        <v>6454</v>
      </c>
      <c r="Q164" s="26">
        <v>-6454</v>
      </c>
      <c r="R164" s="43"/>
      <c r="S164" s="44"/>
      <c r="T164" s="44"/>
      <c r="U164" s="45">
        <v>-3900</v>
      </c>
      <c r="V164" s="109"/>
      <c r="W164" s="138"/>
      <c r="X164" s="119" t="s">
        <v>391</v>
      </c>
      <c r="Y164" s="60" t="s">
        <v>37</v>
      </c>
      <c r="Z164" s="118">
        <f t="shared" si="24"/>
        <v>0</v>
      </c>
      <c r="AH164" s="177">
        <f>SUM(AB164:AG164)</f>
        <v>0</v>
      </c>
      <c r="AI164" s="175" t="str">
        <f>IF(S164=AH164,"OK","OUT")</f>
        <v>OK</v>
      </c>
    </row>
    <row r="165" spans="1:35" ht="69.75" customHeight="1">
      <c r="A165" s="93"/>
      <c r="B165" s="182"/>
      <c r="C165" s="37" t="s">
        <v>302</v>
      </c>
      <c r="D165" s="47" t="s">
        <v>351</v>
      </c>
      <c r="E165" s="30" t="s">
        <v>57</v>
      </c>
      <c r="F165" s="304"/>
      <c r="G165" s="304"/>
      <c r="H165" s="304"/>
      <c r="I165" s="304"/>
      <c r="J165" s="30">
        <v>5000</v>
      </c>
      <c r="K165" s="303" t="s">
        <v>57</v>
      </c>
      <c r="L165" s="304"/>
      <c r="M165" s="304"/>
      <c r="N165" s="304"/>
      <c r="O165" s="304"/>
      <c r="P165" s="301" t="e">
        <f t="shared" si="25"/>
        <v>#VALUE!</v>
      </c>
      <c r="Q165" s="30">
        <v>5000</v>
      </c>
      <c r="R165" s="48"/>
      <c r="S165" s="49"/>
      <c r="T165" s="49"/>
      <c r="U165" s="35">
        <v>5000</v>
      </c>
      <c r="V165" s="110"/>
      <c r="W165" s="61"/>
      <c r="X165" s="134" t="s">
        <v>354</v>
      </c>
      <c r="Y165" s="60" t="s">
        <v>41</v>
      </c>
      <c r="Z165" s="118">
        <f t="shared" si="24"/>
        <v>0</v>
      </c>
      <c r="AH165" s="177">
        <f t="shared" si="23"/>
        <v>0</v>
      </c>
      <c r="AI165" s="175" t="str">
        <f t="shared" si="22"/>
        <v>OK</v>
      </c>
    </row>
    <row r="166" spans="1:35" ht="43.5" customHeight="1" thickBot="1">
      <c r="A166" s="93"/>
      <c r="B166" s="183" t="s">
        <v>7</v>
      </c>
      <c r="C166" s="37" t="s">
        <v>8</v>
      </c>
      <c r="D166" s="37"/>
      <c r="E166" s="26">
        <v>4510</v>
      </c>
      <c r="F166" s="293"/>
      <c r="G166" s="293"/>
      <c r="H166" s="293"/>
      <c r="I166" s="293"/>
      <c r="J166" s="26">
        <v>-4510</v>
      </c>
      <c r="K166" s="292">
        <v>4902</v>
      </c>
      <c r="L166" s="293"/>
      <c r="M166" s="293"/>
      <c r="N166" s="293"/>
      <c r="O166" s="293"/>
      <c r="P166" s="301">
        <f t="shared" si="25"/>
        <v>4902</v>
      </c>
      <c r="Q166" s="26">
        <v>-2500</v>
      </c>
      <c r="R166" s="43"/>
      <c r="S166" s="44"/>
      <c r="T166" s="44"/>
      <c r="U166" s="45">
        <v>-4510</v>
      </c>
      <c r="V166" s="110"/>
      <c r="W166" s="61"/>
      <c r="X166" s="134" t="s">
        <v>404</v>
      </c>
      <c r="Y166" s="60" t="s">
        <v>37</v>
      </c>
      <c r="Z166" s="118">
        <f t="shared" si="24"/>
        <v>0</v>
      </c>
      <c r="AB166" s="25"/>
      <c r="AH166" s="177">
        <f t="shared" si="23"/>
        <v>0</v>
      </c>
      <c r="AI166" s="175" t="str">
        <f t="shared" si="22"/>
        <v>OK</v>
      </c>
    </row>
    <row r="167" spans="1:35" ht="31.5" customHeight="1" thickBot="1">
      <c r="A167" s="89"/>
      <c r="B167" s="63"/>
      <c r="C167" s="52"/>
      <c r="D167" s="52" t="s">
        <v>22</v>
      </c>
      <c r="E167" s="53">
        <f aca="true" t="shared" si="28" ref="E167:J167">SUM(E144:E166)</f>
        <v>220021476</v>
      </c>
      <c r="F167" s="265">
        <f t="shared" si="28"/>
        <v>48826162</v>
      </c>
      <c r="G167" s="265">
        <f t="shared" si="28"/>
        <v>352</v>
      </c>
      <c r="H167" s="265">
        <f t="shared" si="28"/>
        <v>7062900</v>
      </c>
      <c r="I167" s="265">
        <f t="shared" si="28"/>
        <v>161850585</v>
      </c>
      <c r="J167" s="53">
        <f t="shared" si="28"/>
        <v>1846511</v>
      </c>
      <c r="K167" s="299">
        <f>SUM(K144:K166)</f>
        <v>314856087</v>
      </c>
      <c r="L167" s="265"/>
      <c r="M167" s="265"/>
      <c r="N167" s="265"/>
      <c r="O167" s="265"/>
      <c r="P167" s="265"/>
      <c r="Q167" s="53">
        <f>SUM(Q144:Q166)</f>
        <v>836960</v>
      </c>
      <c r="R167" s="54">
        <f>SUM(R144:R166)</f>
        <v>-56564</v>
      </c>
      <c r="S167" s="55">
        <f>SUM(S144:S166)</f>
        <v>249648</v>
      </c>
      <c r="T167" s="55">
        <f>SUM(T144:T166)</f>
        <v>-516100</v>
      </c>
      <c r="U167" s="58">
        <f>SUM(U144:U166)</f>
        <v>2169527</v>
      </c>
      <c r="V167" s="62"/>
      <c r="W167" s="58"/>
      <c r="X167" s="133"/>
      <c r="Z167" s="118">
        <f t="shared" si="24"/>
        <v>0</v>
      </c>
      <c r="AB167" s="53">
        <f aca="true" t="shared" si="29" ref="AB167:AG167">SUM(AB144:AB166)</f>
        <v>0</v>
      </c>
      <c r="AC167" s="53">
        <f t="shared" si="29"/>
        <v>-352</v>
      </c>
      <c r="AD167" s="53">
        <f t="shared" si="29"/>
        <v>0</v>
      </c>
      <c r="AE167" s="53">
        <f t="shared" si="29"/>
        <v>0</v>
      </c>
      <c r="AF167" s="53">
        <f t="shared" si="29"/>
        <v>250000</v>
      </c>
      <c r="AG167" s="53">
        <f t="shared" si="29"/>
        <v>0</v>
      </c>
      <c r="AH167" s="177">
        <f t="shared" si="23"/>
        <v>249648</v>
      </c>
      <c r="AI167" s="175" t="str">
        <f t="shared" si="22"/>
        <v>OK</v>
      </c>
    </row>
    <row r="168" spans="1:35" ht="39.75" customHeight="1" thickBot="1">
      <c r="A168" s="99" t="s">
        <v>206</v>
      </c>
      <c r="B168" s="63" t="s">
        <v>206</v>
      </c>
      <c r="C168" s="52" t="s">
        <v>206</v>
      </c>
      <c r="D168" s="57"/>
      <c r="E168" s="53">
        <v>1000000</v>
      </c>
      <c r="F168" s="310"/>
      <c r="G168" s="310"/>
      <c r="H168" s="310"/>
      <c r="I168" s="310">
        <v>1000000</v>
      </c>
      <c r="J168" s="53">
        <v>-500000</v>
      </c>
      <c r="K168" s="309">
        <v>1000000</v>
      </c>
      <c r="L168" s="310"/>
      <c r="M168" s="310"/>
      <c r="N168" s="310"/>
      <c r="O168" s="310"/>
      <c r="P168" s="310"/>
      <c r="Q168" s="53">
        <v>-500000</v>
      </c>
      <c r="R168" s="50"/>
      <c r="S168" s="55"/>
      <c r="T168" s="55"/>
      <c r="U168" s="58">
        <v>-500000</v>
      </c>
      <c r="V168" s="50"/>
      <c r="W168" s="58"/>
      <c r="X168" s="81" t="s">
        <v>566</v>
      </c>
      <c r="Y168" s="60" t="s">
        <v>37</v>
      </c>
      <c r="Z168" s="118">
        <f t="shared" si="24"/>
        <v>0</v>
      </c>
      <c r="AH168" s="177">
        <f t="shared" si="23"/>
        <v>0</v>
      </c>
      <c r="AI168" s="175" t="str">
        <f t="shared" si="22"/>
        <v>OK</v>
      </c>
    </row>
    <row r="169" spans="1:36" ht="31.5" customHeight="1" thickBot="1">
      <c r="A169" s="100"/>
      <c r="B169" s="59"/>
      <c r="C169" s="59"/>
      <c r="D169" s="127" t="s">
        <v>455</v>
      </c>
      <c r="E169" s="31">
        <f aca="true" t="shared" si="30" ref="E169:K169">E8+E32+E50+E63+E70+E80+E90+E140+E143+E167+E168</f>
        <v>355834734</v>
      </c>
      <c r="F169" s="268">
        <f t="shared" si="30"/>
        <v>50163497</v>
      </c>
      <c r="G169" s="268">
        <f t="shared" si="30"/>
        <v>5410854</v>
      </c>
      <c r="H169" s="268">
        <f t="shared" si="30"/>
        <v>9959600</v>
      </c>
      <c r="I169" s="268">
        <f t="shared" si="30"/>
        <v>186315349</v>
      </c>
      <c r="J169" s="31">
        <f>J8+J32+J50+J63+J70+J80+J90+J140+J143+J167+J168</f>
        <v>-52760897.8</v>
      </c>
      <c r="K169" s="267">
        <f t="shared" si="30"/>
        <v>448386337</v>
      </c>
      <c r="L169" s="268"/>
      <c r="M169" s="268"/>
      <c r="N169" s="268"/>
      <c r="O169" s="268"/>
      <c r="P169" s="268"/>
      <c r="Q169" s="31">
        <f>Q8+Q32+Q50+Q63+Q70+Q80+Q90+Q140+Q143+Q167+Q168</f>
        <v>-53583668</v>
      </c>
      <c r="R169" s="104">
        <f>R8+R32+R50+R63+R70+R80+R90+R140+R143+R167+R168</f>
        <v>-11975514.2</v>
      </c>
      <c r="S169" s="101">
        <f>S8+S32+S50+S63+S70+S80+S90+S140+S143+S167+S168</f>
        <v>-4996884</v>
      </c>
      <c r="T169" s="101">
        <f>T8+T32+T50+T63+T70+T80+T90+T140+T143+T167+T168</f>
        <v>-35788500</v>
      </c>
      <c r="U169" s="101">
        <f>U8+U32+U50+U63+U70+U80+U90+U140+U143+U167+U168</f>
        <v>0</v>
      </c>
      <c r="V169" s="104"/>
      <c r="W169" s="102"/>
      <c r="X169" s="81"/>
      <c r="Z169" s="118">
        <f t="shared" si="24"/>
        <v>0.4000000059604645</v>
      </c>
      <c r="AB169" s="101">
        <f aca="true" t="shared" si="31" ref="AB169:AH169">AB8+AB32+AB50+AB63+AB70+AB80+AB90+AB140+AB143+AB167+AB168</f>
        <v>-3357589</v>
      </c>
      <c r="AC169" s="101">
        <f t="shared" si="31"/>
        <v>-8817</v>
      </c>
      <c r="AD169" s="101">
        <f t="shared" si="31"/>
        <v>0</v>
      </c>
      <c r="AE169" s="101">
        <f t="shared" si="31"/>
        <v>-300</v>
      </c>
      <c r="AF169" s="101">
        <f t="shared" si="31"/>
        <v>-617864</v>
      </c>
      <c r="AG169" s="101">
        <f t="shared" si="31"/>
        <v>-1012314</v>
      </c>
      <c r="AH169" s="101">
        <f t="shared" si="31"/>
        <v>-4996884</v>
      </c>
      <c r="AI169" s="175" t="str">
        <f t="shared" si="22"/>
        <v>OK</v>
      </c>
      <c r="AJ169" s="60">
        <f>SUM(AJ9:AJ168)</f>
        <v>0</v>
      </c>
    </row>
    <row r="170" ht="13.5">
      <c r="AI170" s="175"/>
    </row>
    <row r="171" spans="19:35" ht="13.5">
      <c r="S171" s="25"/>
      <c r="T171" s="25"/>
      <c r="U171" s="25"/>
      <c r="V171" s="25"/>
      <c r="W171" s="25"/>
      <c r="X171" s="135"/>
      <c r="AI171" s="175"/>
    </row>
    <row r="172" spans="10:26" ht="14.25" hidden="1" thickBot="1">
      <c r="J172" s="70" t="e">
        <f>#REF!+#REF!+J38+J39+#REF!+#REF!+J40+J41+#REF!+#REF!+#REF!+J56+J60+#REF!+#REF!+#REF!+#REF!+J153</f>
        <v>#REF!</v>
      </c>
      <c r="Q172" s="70" t="e">
        <f>#REF!+#REF!+Q38+Q39+#REF!+#REF!+Q40+Q41+#REF!+#REF!+#REF!+Q56+Q60+#REF!+#REF!+#REF!+#REF!+Q153</f>
        <v>#REF!</v>
      </c>
      <c r="R172" s="70" t="e">
        <f>#REF!+#REF!+R38+R39+#REF!+#REF!+R40+R41+#REF!+#REF!+#REF!+R56+R60+#REF!+#REF!+#REF!+#REF!+R153</f>
        <v>#REF!</v>
      </c>
      <c r="S172" s="105"/>
      <c r="T172" s="105"/>
      <c r="U172" s="105"/>
      <c r="V172" s="105"/>
      <c r="W172" s="105"/>
      <c r="X172" s="135"/>
      <c r="Y172" s="104" t="e">
        <f>#REF!+Y60+#REF!+#REF!+#REF!+Y95+Y143+#REF!+Y170+Y171</f>
        <v>#REF!</v>
      </c>
      <c r="Z172" s="70" t="e">
        <f>Q172-R172-S172-T172-U172</f>
        <v>#REF!</v>
      </c>
    </row>
    <row r="173" spans="10:26" ht="13.5">
      <c r="J173" s="70"/>
      <c r="Q173" s="70"/>
      <c r="R173" s="70"/>
      <c r="S173" s="105"/>
      <c r="T173" s="105"/>
      <c r="U173" s="25"/>
      <c r="V173" s="105"/>
      <c r="W173" s="105"/>
      <c r="X173" s="135"/>
      <c r="Y173" s="103"/>
      <c r="Z173" s="70"/>
    </row>
    <row r="174" spans="19:26" ht="37.5" customHeight="1">
      <c r="S174" s="105"/>
      <c r="T174" s="25"/>
      <c r="U174" s="25"/>
      <c r="V174" s="25"/>
      <c r="W174" s="25"/>
      <c r="X174" s="135"/>
      <c r="Z174" s="70"/>
    </row>
    <row r="175" spans="10:26" ht="13.5" hidden="1">
      <c r="J175" s="70" t="e">
        <f>J169-J172</f>
        <v>#REF!</v>
      </c>
      <c r="Q175" s="70" t="e">
        <f>Q169-Q172</f>
        <v>#REF!</v>
      </c>
      <c r="R175" s="70" t="e">
        <f>R169-R172</f>
        <v>#REF!</v>
      </c>
      <c r="S175" s="105"/>
      <c r="T175" s="105"/>
      <c r="U175" s="105"/>
      <c r="V175" s="105"/>
      <c r="W175" s="105"/>
      <c r="X175" s="135"/>
      <c r="Z175" s="70" t="e">
        <f>Q175-R175-S175-T175-U175</f>
        <v>#REF!</v>
      </c>
    </row>
    <row r="176" spans="19:24" ht="13.5">
      <c r="S176" s="25"/>
      <c r="T176" s="25"/>
      <c r="U176" s="25"/>
      <c r="V176" s="25"/>
      <c r="W176" s="25"/>
      <c r="X176" s="135"/>
    </row>
    <row r="177" spans="19:24" ht="13.5">
      <c r="S177" s="25"/>
      <c r="T177" s="25"/>
      <c r="U177" s="106"/>
      <c r="V177" s="25"/>
      <c r="W177" s="25"/>
      <c r="X177" s="135"/>
    </row>
    <row r="178" spans="19:24" ht="13.5">
      <c r="S178" s="25"/>
      <c r="T178" s="25"/>
      <c r="U178" s="56"/>
      <c r="V178" s="25"/>
      <c r="W178" s="25"/>
      <c r="X178" s="135"/>
    </row>
    <row r="179" spans="19:24" ht="13.5">
      <c r="S179" s="25"/>
      <c r="T179" s="25"/>
      <c r="U179" s="107"/>
      <c r="V179" s="25"/>
      <c r="W179" s="25"/>
      <c r="X179" s="135"/>
    </row>
    <row r="180" spans="19:24" ht="13.5">
      <c r="S180" s="454"/>
      <c r="T180" s="454"/>
      <c r="U180" s="107"/>
      <c r="V180" s="25"/>
      <c r="W180" s="25"/>
      <c r="X180" s="135"/>
    </row>
  </sheetData>
  <sheetProtection/>
  <mergeCells count="8">
    <mergeCell ref="K2:R2"/>
    <mergeCell ref="A9:A10"/>
    <mergeCell ref="R5:U5"/>
    <mergeCell ref="S180:T180"/>
    <mergeCell ref="L5:O5"/>
    <mergeCell ref="A71:A73"/>
    <mergeCell ref="F5:I5"/>
    <mergeCell ref="A64:A65"/>
  </mergeCells>
  <printOptions/>
  <pageMargins left="0.6692913385826772" right="0.1968503937007874" top="0.4330708661417323" bottom="0.4724409448818898" header="0.2362204724409449" footer="0.2362204724409449"/>
  <pageSetup horizontalDpi="600" verticalDpi="600" orientation="portrait" paperSize="9" scale="8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K62"/>
  <sheetViews>
    <sheetView zoomScalePageLayoutView="0" workbookViewId="0" topLeftCell="A1">
      <selection activeCell="K9" sqref="K9"/>
    </sheetView>
  </sheetViews>
  <sheetFormatPr defaultColWidth="9.00390625" defaultRowHeight="13.5"/>
  <cols>
    <col min="1" max="1" width="3.25390625" style="0" customWidth="1"/>
    <col min="2" max="2" width="3.375" style="0" customWidth="1"/>
    <col min="3" max="3" width="4.875" style="0" customWidth="1"/>
    <col min="4" max="4" width="7.50390625" style="0" customWidth="1"/>
    <col min="6" max="6" width="11.875" style="0" customWidth="1"/>
    <col min="7" max="10" width="0" style="0" hidden="1" customWidth="1"/>
    <col min="11" max="11" width="9.875" style="0" customWidth="1"/>
    <col min="12" max="12" width="7.125" style="0" hidden="1" customWidth="1"/>
    <col min="13" max="14" width="6.375" style="0" hidden="1" customWidth="1"/>
    <col min="15" max="15" width="7.125" style="0" hidden="1" customWidth="1"/>
    <col min="16" max="16" width="9.375" style="0" hidden="1" customWidth="1"/>
    <col min="17" max="17" width="11.625" style="0" hidden="1" customWidth="1"/>
    <col min="18" max="18" width="12.00390625" style="0" hidden="1" customWidth="1"/>
    <col min="22" max="22" width="11.25390625" style="0" customWidth="1"/>
    <col min="23" max="23" width="7.625" style="0" customWidth="1"/>
  </cols>
  <sheetData>
    <row r="1" spans="3:25" s="60" customFormat="1" ht="17.25" customHeight="1">
      <c r="C1" s="67"/>
      <c r="D1" s="68" t="s">
        <v>457</v>
      </c>
      <c r="E1" s="69" t="s">
        <v>152</v>
      </c>
      <c r="F1" s="69"/>
      <c r="G1" s="69"/>
      <c r="H1" s="69"/>
      <c r="I1" s="319"/>
      <c r="J1" s="319"/>
      <c r="K1" s="70"/>
      <c r="L1" s="69"/>
      <c r="M1" s="69"/>
      <c r="N1" s="69"/>
      <c r="O1" s="69"/>
      <c r="P1" s="69"/>
      <c r="Q1" s="69"/>
      <c r="R1" s="70"/>
      <c r="T1" s="70"/>
      <c r="U1" s="70"/>
      <c r="V1" s="71" t="s">
        <v>430</v>
      </c>
      <c r="W1" s="71"/>
      <c r="X1" s="71"/>
      <c r="Y1" s="130"/>
    </row>
    <row r="2" spans="3:25" s="60" customFormat="1" ht="24" customHeight="1" thickBot="1">
      <c r="C2" s="67"/>
      <c r="D2" s="67"/>
      <c r="I2" s="320"/>
      <c r="J2" s="320"/>
      <c r="K2" s="72" t="s">
        <v>429</v>
      </c>
      <c r="R2" s="72" t="s">
        <v>429</v>
      </c>
      <c r="T2" s="73"/>
      <c r="U2" s="270"/>
      <c r="V2" s="74"/>
      <c r="W2" s="75"/>
      <c r="X2" s="75"/>
      <c r="Y2" s="130"/>
    </row>
    <row r="3" spans="2:37" s="60" customFormat="1" ht="21.75" customHeight="1">
      <c r="B3" s="76" t="s">
        <v>442</v>
      </c>
      <c r="C3" s="77" t="s">
        <v>456</v>
      </c>
      <c r="D3" s="78" t="s">
        <v>50</v>
      </c>
      <c r="E3" s="125" t="s">
        <v>427</v>
      </c>
      <c r="F3" s="280" t="s">
        <v>426</v>
      </c>
      <c r="G3" s="455" t="s">
        <v>465</v>
      </c>
      <c r="H3" s="455"/>
      <c r="I3" s="455"/>
      <c r="J3" s="456"/>
      <c r="K3" s="348" t="s">
        <v>425</v>
      </c>
      <c r="L3" s="185" t="s">
        <v>426</v>
      </c>
      <c r="M3" s="455" t="s">
        <v>246</v>
      </c>
      <c r="N3" s="455"/>
      <c r="O3" s="455"/>
      <c r="P3" s="455"/>
      <c r="Q3" s="281"/>
      <c r="R3" s="186" t="s">
        <v>425</v>
      </c>
      <c r="S3" s="452" t="s">
        <v>424</v>
      </c>
      <c r="T3" s="452"/>
      <c r="U3" s="452"/>
      <c r="V3" s="453"/>
      <c r="W3" s="79" t="s">
        <v>276</v>
      </c>
      <c r="X3" s="79"/>
      <c r="Y3" s="80" t="s">
        <v>423</v>
      </c>
      <c r="AA3" s="28" t="s">
        <v>301</v>
      </c>
      <c r="AC3" s="117" t="s">
        <v>444</v>
      </c>
      <c r="AD3" s="117" t="s">
        <v>446</v>
      </c>
      <c r="AE3" s="117" t="s">
        <v>213</v>
      </c>
      <c r="AF3" s="117" t="s">
        <v>565</v>
      </c>
      <c r="AG3" s="117" t="s">
        <v>286</v>
      </c>
      <c r="AH3" s="117" t="s">
        <v>215</v>
      </c>
      <c r="AI3" s="117"/>
      <c r="AJ3" s="117" t="s">
        <v>300</v>
      </c>
      <c r="AK3" s="117" t="s">
        <v>369</v>
      </c>
    </row>
    <row r="4" spans="2:25" s="60" customFormat="1" ht="21.75" customHeight="1" thickBot="1">
      <c r="B4" s="112"/>
      <c r="C4" s="113"/>
      <c r="D4" s="114"/>
      <c r="E4" s="126"/>
      <c r="F4" s="282" t="s">
        <v>464</v>
      </c>
      <c r="G4" s="283" t="s">
        <v>422</v>
      </c>
      <c r="H4" s="284" t="s">
        <v>421</v>
      </c>
      <c r="I4" s="321" t="s">
        <v>420</v>
      </c>
      <c r="J4" s="337" t="s">
        <v>419</v>
      </c>
      <c r="K4" s="349"/>
      <c r="L4" s="187" t="s">
        <v>309</v>
      </c>
      <c r="M4" s="283" t="s">
        <v>422</v>
      </c>
      <c r="N4" s="284" t="s">
        <v>421</v>
      </c>
      <c r="O4" s="284" t="s">
        <v>420</v>
      </c>
      <c r="P4" s="284" t="s">
        <v>419</v>
      </c>
      <c r="Q4" s="285" t="s">
        <v>195</v>
      </c>
      <c r="R4" s="188"/>
      <c r="S4" s="171" t="s">
        <v>422</v>
      </c>
      <c r="T4" s="172" t="s">
        <v>421</v>
      </c>
      <c r="U4" s="172" t="s">
        <v>420</v>
      </c>
      <c r="V4" s="173" t="s">
        <v>419</v>
      </c>
      <c r="W4" s="115"/>
      <c r="X4" s="115"/>
      <c r="Y4" s="81"/>
    </row>
    <row r="5" spans="1:36" s="60" customFormat="1" ht="42" customHeight="1">
      <c r="A5" s="60">
        <v>1</v>
      </c>
      <c r="B5" s="450" t="s">
        <v>348</v>
      </c>
      <c r="C5" s="84" t="s">
        <v>356</v>
      </c>
      <c r="D5" s="47" t="s">
        <v>357</v>
      </c>
      <c r="E5" s="46" t="s">
        <v>358</v>
      </c>
      <c r="F5" s="32">
        <v>21925</v>
      </c>
      <c r="G5" s="291"/>
      <c r="H5" s="291"/>
      <c r="I5" s="291"/>
      <c r="J5" s="338"/>
      <c r="K5" s="350">
        <v>21925</v>
      </c>
      <c r="L5" s="122" t="s">
        <v>57</v>
      </c>
      <c r="M5" s="291"/>
      <c r="N5" s="291"/>
      <c r="O5" s="291"/>
      <c r="P5" s="291"/>
      <c r="Q5" s="291"/>
      <c r="R5" s="32">
        <v>22070</v>
      </c>
      <c r="S5" s="33"/>
      <c r="T5" s="34">
        <v>21925</v>
      </c>
      <c r="U5" s="34"/>
      <c r="V5" s="27"/>
      <c r="W5" s="27"/>
      <c r="X5" s="27"/>
      <c r="Y5" s="119" t="s">
        <v>193</v>
      </c>
      <c r="Z5" s="60" t="s">
        <v>41</v>
      </c>
      <c r="AA5" s="118">
        <f>K5-S5-T5-U5-V5</f>
        <v>0</v>
      </c>
      <c r="AG5" s="313">
        <v>21925</v>
      </c>
      <c r="AI5" s="177">
        <f aca="true" t="shared" si="0" ref="AI5:AI23">SUM(AC5:AH5)</f>
        <v>21925</v>
      </c>
      <c r="AJ5" s="175" t="str">
        <f aca="true" t="shared" si="1" ref="AJ5:AJ23">IF(T5=AI5,"OK","OUT")</f>
        <v>OK</v>
      </c>
    </row>
    <row r="6" spans="1:36" s="60" customFormat="1" ht="31.5" customHeight="1">
      <c r="A6" s="60">
        <v>2</v>
      </c>
      <c r="B6" s="451"/>
      <c r="C6" s="86"/>
      <c r="D6" s="46"/>
      <c r="E6" s="46" t="s">
        <v>308</v>
      </c>
      <c r="F6" s="32">
        <v>2445</v>
      </c>
      <c r="G6" s="291"/>
      <c r="H6" s="291"/>
      <c r="I6" s="291"/>
      <c r="J6" s="338">
        <v>2801</v>
      </c>
      <c r="K6" s="350">
        <v>2801</v>
      </c>
      <c r="L6" s="122">
        <v>2677</v>
      </c>
      <c r="M6" s="291"/>
      <c r="N6" s="291"/>
      <c r="O6" s="291"/>
      <c r="P6" s="291"/>
      <c r="Q6" s="291"/>
      <c r="R6" s="32">
        <v>2569</v>
      </c>
      <c r="S6" s="33"/>
      <c r="T6" s="34"/>
      <c r="U6" s="34"/>
      <c r="V6" s="27">
        <v>2801</v>
      </c>
      <c r="W6" s="27"/>
      <c r="X6" s="27"/>
      <c r="Y6" s="131" t="s">
        <v>467</v>
      </c>
      <c r="Z6" s="60" t="s">
        <v>41</v>
      </c>
      <c r="AA6" s="118">
        <f aca="true" t="shared" si="2" ref="AA6:AA36">K6-S6-T6-U6-V6</f>
        <v>0</v>
      </c>
      <c r="AG6" s="34"/>
      <c r="AI6" s="177">
        <f t="shared" si="0"/>
        <v>0</v>
      </c>
      <c r="AJ6" s="175" t="str">
        <f t="shared" si="1"/>
        <v>OK</v>
      </c>
    </row>
    <row r="7" spans="1:36" s="60" customFormat="1" ht="55.5" customHeight="1" thickBot="1">
      <c r="A7" s="60">
        <v>3</v>
      </c>
      <c r="B7" s="83"/>
      <c r="C7" s="84" t="s">
        <v>61</v>
      </c>
      <c r="D7" s="47" t="s">
        <v>314</v>
      </c>
      <c r="E7" s="46" t="s">
        <v>315</v>
      </c>
      <c r="F7" s="32">
        <v>280</v>
      </c>
      <c r="G7" s="291"/>
      <c r="H7" s="291">
        <v>76</v>
      </c>
      <c r="I7" s="291"/>
      <c r="J7" s="338">
        <v>204</v>
      </c>
      <c r="K7" s="350">
        <v>10000</v>
      </c>
      <c r="L7" s="122">
        <v>292</v>
      </c>
      <c r="M7" s="291"/>
      <c r="N7" s="291"/>
      <c r="O7" s="291"/>
      <c r="P7" s="291"/>
      <c r="Q7" s="291"/>
      <c r="R7" s="32">
        <v>10000</v>
      </c>
      <c r="S7" s="33"/>
      <c r="T7" s="34"/>
      <c r="U7" s="34"/>
      <c r="V7" s="27">
        <v>10000</v>
      </c>
      <c r="W7" s="27"/>
      <c r="X7" s="27"/>
      <c r="Y7" s="131" t="s">
        <v>316</v>
      </c>
      <c r="Z7" s="60" t="s">
        <v>41</v>
      </c>
      <c r="AA7" s="118">
        <f t="shared" si="2"/>
        <v>0</v>
      </c>
      <c r="AG7" s="56"/>
      <c r="AI7" s="177">
        <f t="shared" si="0"/>
        <v>0</v>
      </c>
      <c r="AJ7" s="175" t="str">
        <f t="shared" si="1"/>
        <v>OK</v>
      </c>
    </row>
    <row r="8" spans="2:36" s="117" customFormat="1" ht="30" customHeight="1" thickBot="1">
      <c r="B8" s="151"/>
      <c r="C8" s="63"/>
      <c r="D8" s="52"/>
      <c r="E8" s="52" t="s">
        <v>22</v>
      </c>
      <c r="F8" s="157">
        <f>SUM(F5:F7)</f>
        <v>24650</v>
      </c>
      <c r="G8" s="289">
        <f aca="true" t="shared" si="3" ref="G8:V8">SUM(G5:G7)</f>
        <v>0</v>
      </c>
      <c r="H8" s="289">
        <f t="shared" si="3"/>
        <v>76</v>
      </c>
      <c r="I8" s="289">
        <f t="shared" si="3"/>
        <v>0</v>
      </c>
      <c r="J8" s="339">
        <f t="shared" si="3"/>
        <v>3005</v>
      </c>
      <c r="K8" s="351">
        <f t="shared" si="3"/>
        <v>34726</v>
      </c>
      <c r="L8" s="346">
        <f t="shared" si="3"/>
        <v>2969</v>
      </c>
      <c r="M8" s="289">
        <f t="shared" si="3"/>
        <v>0</v>
      </c>
      <c r="N8" s="289">
        <f t="shared" si="3"/>
        <v>0</v>
      </c>
      <c r="O8" s="289">
        <f t="shared" si="3"/>
        <v>0</v>
      </c>
      <c r="P8" s="289">
        <f t="shared" si="3"/>
        <v>0</v>
      </c>
      <c r="Q8" s="289">
        <f t="shared" si="3"/>
        <v>0</v>
      </c>
      <c r="R8" s="157">
        <f t="shared" si="3"/>
        <v>34639</v>
      </c>
      <c r="S8" s="327">
        <f t="shared" si="3"/>
        <v>0</v>
      </c>
      <c r="T8" s="152">
        <f t="shared" si="3"/>
        <v>21925</v>
      </c>
      <c r="U8" s="152">
        <f t="shared" si="3"/>
        <v>0</v>
      </c>
      <c r="V8" s="279">
        <f t="shared" si="3"/>
        <v>12801</v>
      </c>
      <c r="W8" s="329"/>
      <c r="X8" s="153"/>
      <c r="Y8" s="153"/>
      <c r="AA8" s="118">
        <f t="shared" si="2"/>
        <v>0</v>
      </c>
      <c r="AC8" s="157">
        <f aca="true" t="shared" si="4" ref="AC8:AH8">SUM(AC7)</f>
        <v>0</v>
      </c>
      <c r="AD8" s="157">
        <f t="shared" si="4"/>
        <v>0</v>
      </c>
      <c r="AE8" s="157">
        <f t="shared" si="4"/>
        <v>0</v>
      </c>
      <c r="AF8" s="157">
        <f t="shared" si="4"/>
        <v>0</v>
      </c>
      <c r="AG8" s="157">
        <f t="shared" si="4"/>
        <v>0</v>
      </c>
      <c r="AH8" s="157">
        <f t="shared" si="4"/>
        <v>0</v>
      </c>
      <c r="AI8" s="177">
        <f t="shared" si="0"/>
        <v>0</v>
      </c>
      <c r="AJ8" s="175" t="str">
        <f t="shared" si="1"/>
        <v>OUT</v>
      </c>
    </row>
    <row r="9" spans="1:36" s="60" customFormat="1" ht="43.5" customHeight="1">
      <c r="A9" s="60">
        <v>4</v>
      </c>
      <c r="B9" s="83" t="s">
        <v>53</v>
      </c>
      <c r="C9" s="85" t="s">
        <v>54</v>
      </c>
      <c r="D9" s="47" t="s">
        <v>64</v>
      </c>
      <c r="E9" s="46" t="s">
        <v>65</v>
      </c>
      <c r="F9" s="32">
        <v>396073</v>
      </c>
      <c r="G9" s="291"/>
      <c r="H9" s="291"/>
      <c r="I9" s="291"/>
      <c r="J9" s="338">
        <v>396073</v>
      </c>
      <c r="K9" s="350">
        <v>53903</v>
      </c>
      <c r="L9" s="122">
        <v>393308</v>
      </c>
      <c r="M9" s="291"/>
      <c r="N9" s="291"/>
      <c r="O9" s="291"/>
      <c r="P9" s="291"/>
      <c r="Q9" s="291"/>
      <c r="R9" s="32">
        <v>56668</v>
      </c>
      <c r="S9" s="33"/>
      <c r="T9" s="34"/>
      <c r="U9" s="34"/>
      <c r="V9" s="27">
        <v>53903</v>
      </c>
      <c r="W9" s="27"/>
      <c r="X9" s="27"/>
      <c r="Y9" s="131" t="s">
        <v>470</v>
      </c>
      <c r="Z9" s="60" t="s">
        <v>41</v>
      </c>
      <c r="AA9" s="118">
        <f t="shared" si="2"/>
        <v>0</v>
      </c>
      <c r="AI9" s="177">
        <f t="shared" si="0"/>
        <v>0</v>
      </c>
      <c r="AJ9" s="175" t="str">
        <f t="shared" si="1"/>
        <v>OK</v>
      </c>
    </row>
    <row r="10" spans="1:36" s="60" customFormat="1" ht="45.75" customHeight="1">
      <c r="A10" s="60">
        <v>5</v>
      </c>
      <c r="B10" s="83"/>
      <c r="C10" s="88" t="s">
        <v>10</v>
      </c>
      <c r="D10" s="47" t="s">
        <v>375</v>
      </c>
      <c r="E10" s="46" t="s">
        <v>397</v>
      </c>
      <c r="F10" s="32">
        <v>1092557</v>
      </c>
      <c r="G10" s="291">
        <v>12547</v>
      </c>
      <c r="H10" s="291"/>
      <c r="I10" s="291"/>
      <c r="J10" s="338">
        <v>1080010</v>
      </c>
      <c r="K10" s="350">
        <v>3000</v>
      </c>
      <c r="L10" s="122">
        <v>984530</v>
      </c>
      <c r="M10" s="291"/>
      <c r="N10" s="291"/>
      <c r="O10" s="291"/>
      <c r="P10" s="291"/>
      <c r="Q10" s="291"/>
      <c r="R10" s="32">
        <v>3000</v>
      </c>
      <c r="S10" s="33"/>
      <c r="T10" s="34"/>
      <c r="U10" s="34"/>
      <c r="V10" s="27">
        <v>3000</v>
      </c>
      <c r="W10" s="27"/>
      <c r="X10" s="27"/>
      <c r="Y10" s="119" t="s">
        <v>312</v>
      </c>
      <c r="Z10" s="60" t="s">
        <v>41</v>
      </c>
      <c r="AA10" s="118">
        <f t="shared" si="2"/>
        <v>0</v>
      </c>
      <c r="AI10" s="177">
        <f t="shared" si="0"/>
        <v>0</v>
      </c>
      <c r="AJ10" s="175" t="str">
        <f t="shared" si="1"/>
        <v>OK</v>
      </c>
    </row>
    <row r="11" spans="1:36" s="60" customFormat="1" ht="45.75" customHeight="1">
      <c r="A11" s="60">
        <v>6</v>
      </c>
      <c r="B11" s="83"/>
      <c r="C11" s="178"/>
      <c r="D11" s="37" t="s">
        <v>68</v>
      </c>
      <c r="E11" s="46" t="s">
        <v>69</v>
      </c>
      <c r="F11" s="32">
        <v>191376</v>
      </c>
      <c r="G11" s="291"/>
      <c r="H11" s="291"/>
      <c r="I11" s="291"/>
      <c r="J11" s="338">
        <v>191376</v>
      </c>
      <c r="K11" s="350">
        <v>37992</v>
      </c>
      <c r="L11" s="122">
        <v>183024</v>
      </c>
      <c r="M11" s="291"/>
      <c r="N11" s="291"/>
      <c r="O11" s="291"/>
      <c r="P11" s="291"/>
      <c r="Q11" s="291"/>
      <c r="R11" s="32">
        <v>46344</v>
      </c>
      <c r="S11" s="33"/>
      <c r="T11" s="34"/>
      <c r="U11" s="34"/>
      <c r="V11" s="27">
        <v>37992</v>
      </c>
      <c r="W11" s="330"/>
      <c r="X11" s="27"/>
      <c r="Y11" s="37" t="s">
        <v>471</v>
      </c>
      <c r="Z11" s="70" t="s">
        <v>41</v>
      </c>
      <c r="AA11" s="118">
        <f t="shared" si="2"/>
        <v>0</v>
      </c>
      <c r="AH11" s="70"/>
      <c r="AI11" s="177">
        <f t="shared" si="0"/>
        <v>0</v>
      </c>
      <c r="AJ11" s="175" t="str">
        <f t="shared" si="1"/>
        <v>OK</v>
      </c>
    </row>
    <row r="12" spans="1:36" s="60" customFormat="1" ht="57" customHeight="1">
      <c r="A12" s="60">
        <v>7</v>
      </c>
      <c r="B12" s="83"/>
      <c r="C12" s="178"/>
      <c r="D12" s="37" t="s">
        <v>365</v>
      </c>
      <c r="E12" s="46" t="s">
        <v>42</v>
      </c>
      <c r="F12" s="32">
        <v>5512961</v>
      </c>
      <c r="G12" s="291"/>
      <c r="H12" s="291"/>
      <c r="I12" s="291"/>
      <c r="J12" s="338">
        <v>5512961</v>
      </c>
      <c r="K12" s="350">
        <v>116000</v>
      </c>
      <c r="L12" s="122">
        <v>5213540</v>
      </c>
      <c r="M12" s="291"/>
      <c r="N12" s="291"/>
      <c r="O12" s="291"/>
      <c r="P12" s="291"/>
      <c r="Q12" s="291"/>
      <c r="R12" s="32">
        <v>1278000</v>
      </c>
      <c r="S12" s="33"/>
      <c r="T12" s="34"/>
      <c r="U12" s="34"/>
      <c r="V12" s="27">
        <v>116000</v>
      </c>
      <c r="W12" s="27"/>
      <c r="X12" s="163"/>
      <c r="Y12" s="119" t="s">
        <v>247</v>
      </c>
      <c r="Z12" s="60" t="s">
        <v>41</v>
      </c>
      <c r="AA12" s="118">
        <f t="shared" si="2"/>
        <v>0</v>
      </c>
      <c r="AD12" s="25"/>
      <c r="AI12" s="177">
        <f t="shared" si="0"/>
        <v>0</v>
      </c>
      <c r="AJ12" s="175" t="str">
        <f t="shared" si="1"/>
        <v>OK</v>
      </c>
    </row>
    <row r="13" spans="1:36" s="60" customFormat="1" ht="56.25" customHeight="1">
      <c r="A13" s="60">
        <v>8</v>
      </c>
      <c r="B13" s="83"/>
      <c r="C13" s="146"/>
      <c r="D13" s="46" t="s">
        <v>45</v>
      </c>
      <c r="E13" s="46" t="s">
        <v>221</v>
      </c>
      <c r="F13" s="32">
        <v>41200</v>
      </c>
      <c r="G13" s="291"/>
      <c r="H13" s="291"/>
      <c r="I13" s="291"/>
      <c r="J13" s="338"/>
      <c r="K13" s="350">
        <v>299156</v>
      </c>
      <c r="L13" s="122">
        <v>84669</v>
      </c>
      <c r="M13" s="291"/>
      <c r="N13" s="291"/>
      <c r="O13" s="291"/>
      <c r="P13" s="291"/>
      <c r="Q13" s="291"/>
      <c r="R13" s="32">
        <v>257374</v>
      </c>
      <c r="S13" s="33"/>
      <c r="T13" s="34"/>
      <c r="U13" s="34"/>
      <c r="V13" s="27">
        <v>299156</v>
      </c>
      <c r="W13" s="27"/>
      <c r="X13" s="27"/>
      <c r="Y13" s="131" t="s">
        <v>94</v>
      </c>
      <c r="Z13" s="60" t="s">
        <v>41</v>
      </c>
      <c r="AA13" s="118">
        <f t="shared" si="2"/>
        <v>0</v>
      </c>
      <c r="AI13" s="177">
        <f t="shared" si="0"/>
        <v>0</v>
      </c>
      <c r="AJ13" s="175" t="str">
        <f t="shared" si="1"/>
        <v>OK</v>
      </c>
    </row>
    <row r="14" spans="1:36" s="60" customFormat="1" ht="51.75" customHeight="1">
      <c r="A14" s="60">
        <v>9</v>
      </c>
      <c r="B14" s="83"/>
      <c r="C14" s="84" t="s">
        <v>55</v>
      </c>
      <c r="D14" s="51" t="s">
        <v>46</v>
      </c>
      <c r="E14" s="46" t="s">
        <v>56</v>
      </c>
      <c r="F14" s="32" t="s">
        <v>108</v>
      </c>
      <c r="G14" s="291"/>
      <c r="H14" s="291"/>
      <c r="I14" s="291"/>
      <c r="J14" s="338"/>
      <c r="K14" s="350">
        <v>8310</v>
      </c>
      <c r="L14" s="122" t="s">
        <v>108</v>
      </c>
      <c r="M14" s="291"/>
      <c r="N14" s="291"/>
      <c r="O14" s="291"/>
      <c r="P14" s="291"/>
      <c r="Q14" s="291"/>
      <c r="R14" s="32">
        <v>8310</v>
      </c>
      <c r="S14" s="33"/>
      <c r="T14" s="34"/>
      <c r="U14" s="34"/>
      <c r="V14" s="27">
        <v>8310</v>
      </c>
      <c r="W14" s="27"/>
      <c r="X14" s="27"/>
      <c r="Y14" s="131" t="s">
        <v>472</v>
      </c>
      <c r="Z14" s="60" t="s">
        <v>41</v>
      </c>
      <c r="AA14" s="118">
        <f t="shared" si="2"/>
        <v>0</v>
      </c>
      <c r="AG14" s="25"/>
      <c r="AI14" s="177">
        <f t="shared" si="0"/>
        <v>0</v>
      </c>
      <c r="AJ14" s="175" t="str">
        <f t="shared" si="1"/>
        <v>OK</v>
      </c>
    </row>
    <row r="15" spans="1:36" s="60" customFormat="1" ht="40.5" customHeight="1">
      <c r="A15" s="60">
        <v>10</v>
      </c>
      <c r="B15" s="83"/>
      <c r="C15" s="85"/>
      <c r="D15" s="46"/>
      <c r="E15" s="46" t="s">
        <v>47</v>
      </c>
      <c r="F15" s="32">
        <v>15405</v>
      </c>
      <c r="G15" s="291">
        <v>10269</v>
      </c>
      <c r="H15" s="291"/>
      <c r="I15" s="291"/>
      <c r="J15" s="338">
        <v>5136</v>
      </c>
      <c r="K15" s="350">
        <v>10000</v>
      </c>
      <c r="L15" s="122">
        <v>16777</v>
      </c>
      <c r="M15" s="291"/>
      <c r="N15" s="291"/>
      <c r="O15" s="291"/>
      <c r="P15" s="291"/>
      <c r="Q15" s="291"/>
      <c r="R15" s="32">
        <v>10000</v>
      </c>
      <c r="S15" s="33"/>
      <c r="T15" s="34"/>
      <c r="U15" s="34"/>
      <c r="V15" s="27">
        <v>10000</v>
      </c>
      <c r="W15" s="27"/>
      <c r="X15" s="27"/>
      <c r="Y15" s="131" t="s">
        <v>273</v>
      </c>
      <c r="Z15" s="60" t="s">
        <v>41</v>
      </c>
      <c r="AA15" s="118">
        <f t="shared" si="2"/>
        <v>0</v>
      </c>
      <c r="AG15" s="25"/>
      <c r="AI15" s="177">
        <f t="shared" si="0"/>
        <v>0</v>
      </c>
      <c r="AJ15" s="175" t="str">
        <f t="shared" si="1"/>
        <v>OK</v>
      </c>
    </row>
    <row r="16" spans="1:36" s="60" customFormat="1" ht="40.5" customHeight="1">
      <c r="A16" s="60">
        <v>11</v>
      </c>
      <c r="B16" s="83"/>
      <c r="C16" s="85"/>
      <c r="D16" s="46" t="s">
        <v>350</v>
      </c>
      <c r="E16" s="46"/>
      <c r="F16" s="32">
        <v>1869793</v>
      </c>
      <c r="G16" s="291"/>
      <c r="H16" s="291"/>
      <c r="I16" s="291"/>
      <c r="J16" s="338"/>
      <c r="K16" s="350">
        <v>1098000</v>
      </c>
      <c r="L16" s="122">
        <v>2014372</v>
      </c>
      <c r="M16" s="291"/>
      <c r="N16" s="291"/>
      <c r="O16" s="291"/>
      <c r="P16" s="291"/>
      <c r="Q16" s="291"/>
      <c r="R16" s="32">
        <v>953000</v>
      </c>
      <c r="S16" s="33"/>
      <c r="T16" s="34"/>
      <c r="U16" s="34"/>
      <c r="V16" s="27">
        <v>1098000</v>
      </c>
      <c r="W16" s="27"/>
      <c r="X16" s="27"/>
      <c r="Y16" s="131" t="s">
        <v>319</v>
      </c>
      <c r="Z16" s="60" t="s">
        <v>41</v>
      </c>
      <c r="AA16" s="118">
        <f t="shared" si="2"/>
        <v>0</v>
      </c>
      <c r="AG16" s="25"/>
      <c r="AI16" s="177">
        <f t="shared" si="0"/>
        <v>0</v>
      </c>
      <c r="AJ16" s="175" t="str">
        <f t="shared" si="1"/>
        <v>OK</v>
      </c>
    </row>
    <row r="17" spans="1:36" s="60" customFormat="1" ht="40.5" customHeight="1">
      <c r="A17" s="60">
        <v>12</v>
      </c>
      <c r="B17" s="83"/>
      <c r="C17" s="85"/>
      <c r="D17" s="46" t="s">
        <v>70</v>
      </c>
      <c r="E17" s="46" t="s">
        <v>571</v>
      </c>
      <c r="F17" s="32" t="s">
        <v>57</v>
      </c>
      <c r="G17" s="291"/>
      <c r="H17" s="291"/>
      <c r="I17" s="291"/>
      <c r="J17" s="338"/>
      <c r="K17" s="350">
        <v>500000</v>
      </c>
      <c r="L17" s="122" t="s">
        <v>57</v>
      </c>
      <c r="M17" s="291"/>
      <c r="N17" s="291"/>
      <c r="O17" s="291"/>
      <c r="P17" s="291"/>
      <c r="Q17" s="291"/>
      <c r="R17" s="32">
        <v>500000</v>
      </c>
      <c r="S17" s="33"/>
      <c r="T17" s="34"/>
      <c r="U17" s="34"/>
      <c r="V17" s="27">
        <v>500000</v>
      </c>
      <c r="W17" s="27"/>
      <c r="X17" s="27"/>
      <c r="Y17" s="131" t="s">
        <v>519</v>
      </c>
      <c r="Z17" s="60" t="s">
        <v>41</v>
      </c>
      <c r="AA17" s="118">
        <f t="shared" si="2"/>
        <v>0</v>
      </c>
      <c r="AG17" s="25"/>
      <c r="AI17" s="177">
        <f t="shared" si="0"/>
        <v>0</v>
      </c>
      <c r="AJ17" s="175" t="str">
        <f t="shared" si="1"/>
        <v>OK</v>
      </c>
    </row>
    <row r="18" spans="1:36" s="60" customFormat="1" ht="40.5" customHeight="1">
      <c r="A18" s="60">
        <v>13</v>
      </c>
      <c r="B18" s="83"/>
      <c r="C18" s="87" t="s">
        <v>71</v>
      </c>
      <c r="D18" s="46" t="s">
        <v>71</v>
      </c>
      <c r="E18" s="46" t="s">
        <v>85</v>
      </c>
      <c r="F18" s="32">
        <v>6875</v>
      </c>
      <c r="G18" s="291">
        <v>5052</v>
      </c>
      <c r="H18" s="291"/>
      <c r="I18" s="291"/>
      <c r="J18" s="338">
        <v>1823</v>
      </c>
      <c r="K18" s="350">
        <v>2500</v>
      </c>
      <c r="L18" s="122">
        <v>4668</v>
      </c>
      <c r="M18" s="291"/>
      <c r="N18" s="291"/>
      <c r="O18" s="291"/>
      <c r="P18" s="291"/>
      <c r="Q18" s="291"/>
      <c r="R18" s="32">
        <v>2500</v>
      </c>
      <c r="S18" s="33"/>
      <c r="T18" s="34"/>
      <c r="U18" s="34"/>
      <c r="V18" s="27">
        <v>2500</v>
      </c>
      <c r="W18" s="27"/>
      <c r="X18" s="27"/>
      <c r="Y18" s="131" t="s">
        <v>273</v>
      </c>
      <c r="Z18" s="60" t="s">
        <v>41</v>
      </c>
      <c r="AA18" s="118">
        <f t="shared" si="2"/>
        <v>0</v>
      </c>
      <c r="AG18" s="25"/>
      <c r="AI18" s="177">
        <f t="shared" si="0"/>
        <v>0</v>
      </c>
      <c r="AJ18" s="175" t="str">
        <f t="shared" si="1"/>
        <v>OK</v>
      </c>
    </row>
    <row r="19" spans="1:36" s="60" customFormat="1" ht="51" customHeight="1">
      <c r="A19" s="60">
        <v>14</v>
      </c>
      <c r="B19" s="83"/>
      <c r="C19" s="87" t="s">
        <v>67</v>
      </c>
      <c r="D19" s="46" t="s">
        <v>228</v>
      </c>
      <c r="E19" s="46" t="s">
        <v>571</v>
      </c>
      <c r="F19" s="32" t="s">
        <v>57</v>
      </c>
      <c r="G19" s="291"/>
      <c r="H19" s="291"/>
      <c r="I19" s="291"/>
      <c r="J19" s="338"/>
      <c r="K19" s="350">
        <v>604826</v>
      </c>
      <c r="L19" s="122" t="s">
        <v>272</v>
      </c>
      <c r="M19" s="291"/>
      <c r="N19" s="291"/>
      <c r="O19" s="291"/>
      <c r="P19" s="291"/>
      <c r="Q19" s="291"/>
      <c r="R19" s="32">
        <v>843186</v>
      </c>
      <c r="S19" s="33"/>
      <c r="T19" s="34"/>
      <c r="U19" s="34"/>
      <c r="V19" s="27">
        <v>604826</v>
      </c>
      <c r="W19" s="27"/>
      <c r="X19" s="27"/>
      <c r="Y19" s="131"/>
      <c r="Z19" s="60" t="s">
        <v>41</v>
      </c>
      <c r="AA19" s="118">
        <f>K19-S19-T19-U19-V19</f>
        <v>0</v>
      </c>
      <c r="AG19" s="25"/>
      <c r="AI19" s="177">
        <f t="shared" si="0"/>
        <v>0</v>
      </c>
      <c r="AJ19" s="175" t="str">
        <f t="shared" si="1"/>
        <v>OK</v>
      </c>
    </row>
    <row r="20" spans="1:36" s="60" customFormat="1" ht="62.25" customHeight="1">
      <c r="A20" s="60">
        <v>15</v>
      </c>
      <c r="B20" s="83"/>
      <c r="C20" s="85" t="s">
        <v>212</v>
      </c>
      <c r="D20" s="51" t="s">
        <v>86</v>
      </c>
      <c r="E20" s="51" t="s">
        <v>87</v>
      </c>
      <c r="F20" s="39">
        <v>681062</v>
      </c>
      <c r="G20" s="295">
        <v>340481</v>
      </c>
      <c r="H20" s="295"/>
      <c r="I20" s="295"/>
      <c r="J20" s="340">
        <v>340581</v>
      </c>
      <c r="K20" s="352">
        <v>50000</v>
      </c>
      <c r="L20" s="123">
        <v>628533</v>
      </c>
      <c r="M20" s="295"/>
      <c r="N20" s="295"/>
      <c r="O20" s="295"/>
      <c r="P20" s="295"/>
      <c r="Q20" s="295"/>
      <c r="R20" s="39">
        <v>50000</v>
      </c>
      <c r="S20" s="40"/>
      <c r="T20" s="41"/>
      <c r="U20" s="41"/>
      <c r="V20" s="42">
        <v>50000</v>
      </c>
      <c r="W20" s="42"/>
      <c r="X20" s="42"/>
      <c r="Y20" s="132" t="s">
        <v>194</v>
      </c>
      <c r="Z20" s="60" t="s">
        <v>41</v>
      </c>
      <c r="AA20" s="118">
        <f t="shared" si="2"/>
        <v>0</v>
      </c>
      <c r="AC20" s="25"/>
      <c r="AI20" s="177">
        <f t="shared" si="0"/>
        <v>0</v>
      </c>
      <c r="AJ20" s="175" t="str">
        <f t="shared" si="1"/>
        <v>OK</v>
      </c>
    </row>
    <row r="21" spans="1:36" s="60" customFormat="1" ht="54.75" customHeight="1">
      <c r="A21" s="60">
        <v>16</v>
      </c>
      <c r="B21" s="83"/>
      <c r="C21" s="141"/>
      <c r="D21" s="37" t="s">
        <v>352</v>
      </c>
      <c r="E21" s="37" t="s">
        <v>42</v>
      </c>
      <c r="F21" s="26">
        <v>3356098</v>
      </c>
      <c r="G21" s="293"/>
      <c r="H21" s="293">
        <v>203080</v>
      </c>
      <c r="I21" s="293"/>
      <c r="J21" s="341">
        <v>3153018</v>
      </c>
      <c r="K21" s="353">
        <v>5715000</v>
      </c>
      <c r="L21" s="121">
        <v>3144492</v>
      </c>
      <c r="M21" s="293"/>
      <c r="N21" s="293"/>
      <c r="O21" s="293"/>
      <c r="P21" s="293"/>
      <c r="Q21" s="293"/>
      <c r="R21" s="26">
        <v>6337000</v>
      </c>
      <c r="S21" s="43"/>
      <c r="T21" s="44"/>
      <c r="U21" s="44"/>
      <c r="V21" s="45">
        <v>5715000</v>
      </c>
      <c r="W21" s="45"/>
      <c r="X21" s="45"/>
      <c r="Y21" s="119" t="s">
        <v>103</v>
      </c>
      <c r="Z21" s="60" t="s">
        <v>41</v>
      </c>
      <c r="AA21" s="118">
        <f t="shared" si="2"/>
        <v>0</v>
      </c>
      <c r="AC21" s="25"/>
      <c r="AI21" s="177">
        <f t="shared" si="0"/>
        <v>0</v>
      </c>
      <c r="AJ21" s="175" t="str">
        <f t="shared" si="1"/>
        <v>OK</v>
      </c>
    </row>
    <row r="22" spans="1:36" s="60" customFormat="1" ht="54.75" customHeight="1" thickBot="1">
      <c r="A22" s="60">
        <v>17</v>
      </c>
      <c r="B22" s="83"/>
      <c r="C22" s="85" t="s">
        <v>229</v>
      </c>
      <c r="D22" s="37" t="s">
        <v>317</v>
      </c>
      <c r="E22" s="37"/>
      <c r="F22" s="26">
        <v>1021466</v>
      </c>
      <c r="G22" s="293"/>
      <c r="H22" s="293"/>
      <c r="I22" s="293"/>
      <c r="J22" s="341">
        <v>1021466</v>
      </c>
      <c r="K22" s="353">
        <v>33000</v>
      </c>
      <c r="L22" s="121">
        <v>1014386</v>
      </c>
      <c r="M22" s="293"/>
      <c r="N22" s="293"/>
      <c r="O22" s="293"/>
      <c r="P22" s="293"/>
      <c r="Q22" s="293"/>
      <c r="R22" s="26">
        <v>34000</v>
      </c>
      <c r="S22" s="109"/>
      <c r="T22" s="44"/>
      <c r="U22" s="44"/>
      <c r="V22" s="45">
        <v>33000</v>
      </c>
      <c r="W22" s="45"/>
      <c r="X22" s="45"/>
      <c r="Y22" s="119" t="s">
        <v>318</v>
      </c>
      <c r="Z22" s="60" t="s">
        <v>41</v>
      </c>
      <c r="AA22" s="118">
        <f t="shared" si="2"/>
        <v>0</v>
      </c>
      <c r="AC22" s="25"/>
      <c r="AI22" s="177">
        <f t="shared" si="0"/>
        <v>0</v>
      </c>
      <c r="AJ22" s="175" t="str">
        <f t="shared" si="1"/>
        <v>OK</v>
      </c>
    </row>
    <row r="23" spans="2:36" s="117" customFormat="1" ht="30" customHeight="1" thickBot="1">
      <c r="B23" s="151"/>
      <c r="C23" s="63"/>
      <c r="D23" s="52"/>
      <c r="E23" s="52" t="s">
        <v>22</v>
      </c>
      <c r="F23" s="157">
        <f>SUM(F9:F22)</f>
        <v>14184866</v>
      </c>
      <c r="G23" s="289">
        <f aca="true" t="shared" si="5" ref="G23:V23">SUM(G9:G22)</f>
        <v>368349</v>
      </c>
      <c r="H23" s="289">
        <f t="shared" si="5"/>
        <v>203080</v>
      </c>
      <c r="I23" s="289">
        <f t="shared" si="5"/>
        <v>0</v>
      </c>
      <c r="J23" s="339">
        <f t="shared" si="5"/>
        <v>11702444</v>
      </c>
      <c r="K23" s="351">
        <f t="shared" si="5"/>
        <v>8531687</v>
      </c>
      <c r="L23" s="346">
        <f t="shared" si="5"/>
        <v>13682299</v>
      </c>
      <c r="M23" s="289">
        <f t="shared" si="5"/>
        <v>0</v>
      </c>
      <c r="N23" s="289">
        <f t="shared" si="5"/>
        <v>0</v>
      </c>
      <c r="O23" s="289">
        <f t="shared" si="5"/>
        <v>0</v>
      </c>
      <c r="P23" s="289">
        <f t="shared" si="5"/>
        <v>0</v>
      </c>
      <c r="Q23" s="289">
        <f t="shared" si="5"/>
        <v>0</v>
      </c>
      <c r="R23" s="157">
        <f t="shared" si="5"/>
        <v>10379382</v>
      </c>
      <c r="S23" s="327">
        <f t="shared" si="5"/>
        <v>0</v>
      </c>
      <c r="T23" s="152">
        <f t="shared" si="5"/>
        <v>0</v>
      </c>
      <c r="U23" s="152">
        <f t="shared" si="5"/>
        <v>0</v>
      </c>
      <c r="V23" s="279">
        <f t="shared" si="5"/>
        <v>8531687</v>
      </c>
      <c r="W23" s="329"/>
      <c r="X23" s="153"/>
      <c r="Y23" s="153"/>
      <c r="AA23" s="118">
        <f t="shared" si="2"/>
        <v>0</v>
      </c>
      <c r="AC23" s="157">
        <f aca="true" t="shared" si="6" ref="AC23:AH23">SUM(AC22)</f>
        <v>0</v>
      </c>
      <c r="AD23" s="157">
        <f t="shared" si="6"/>
        <v>0</v>
      </c>
      <c r="AE23" s="157">
        <f t="shared" si="6"/>
        <v>0</v>
      </c>
      <c r="AF23" s="157">
        <f t="shared" si="6"/>
        <v>0</v>
      </c>
      <c r="AG23" s="157">
        <f t="shared" si="6"/>
        <v>0</v>
      </c>
      <c r="AH23" s="157">
        <f t="shared" si="6"/>
        <v>0</v>
      </c>
      <c r="AI23" s="177">
        <f t="shared" si="0"/>
        <v>0</v>
      </c>
      <c r="AJ23" s="175" t="str">
        <f t="shared" si="1"/>
        <v>OK</v>
      </c>
    </row>
    <row r="24" spans="1:36" s="60" customFormat="1" ht="39" customHeight="1">
      <c r="A24" s="60">
        <v>18</v>
      </c>
      <c r="B24" s="83" t="s">
        <v>515</v>
      </c>
      <c r="C24" s="85" t="s">
        <v>473</v>
      </c>
      <c r="D24" s="46" t="s">
        <v>474</v>
      </c>
      <c r="E24" s="46"/>
      <c r="F24" s="32">
        <v>283488</v>
      </c>
      <c r="G24" s="291"/>
      <c r="H24" s="291"/>
      <c r="I24" s="291"/>
      <c r="J24" s="338">
        <v>283488</v>
      </c>
      <c r="K24" s="350">
        <v>164747</v>
      </c>
      <c r="L24" s="122"/>
      <c r="M24" s="291"/>
      <c r="N24" s="291"/>
      <c r="O24" s="291"/>
      <c r="P24" s="291"/>
      <c r="Q24" s="291"/>
      <c r="R24" s="32"/>
      <c r="S24" s="33"/>
      <c r="T24" s="34"/>
      <c r="U24" s="34"/>
      <c r="V24" s="27">
        <v>164747</v>
      </c>
      <c r="W24" s="27"/>
      <c r="X24" s="27"/>
      <c r="Y24" s="131" t="s">
        <v>526</v>
      </c>
      <c r="Z24" s="60" t="s">
        <v>41</v>
      </c>
      <c r="AA24" s="118">
        <f t="shared" si="2"/>
        <v>0</v>
      </c>
      <c r="AI24" s="177"/>
      <c r="AJ24" s="175"/>
    </row>
    <row r="25" spans="1:37" s="60" customFormat="1" ht="106.5" customHeight="1">
      <c r="A25" s="60">
        <v>19</v>
      </c>
      <c r="B25" s="83"/>
      <c r="C25" s="84" t="s">
        <v>208</v>
      </c>
      <c r="D25" s="46" t="s">
        <v>123</v>
      </c>
      <c r="E25" s="46" t="s">
        <v>124</v>
      </c>
      <c r="F25" s="32" t="s">
        <v>57</v>
      </c>
      <c r="G25" s="291"/>
      <c r="H25" s="291"/>
      <c r="I25" s="291"/>
      <c r="J25" s="338"/>
      <c r="K25" s="350">
        <v>95911</v>
      </c>
      <c r="L25" s="122" t="s">
        <v>57</v>
      </c>
      <c r="M25" s="291"/>
      <c r="N25" s="291"/>
      <c r="O25" s="291"/>
      <c r="P25" s="291"/>
      <c r="Q25" s="291"/>
      <c r="R25" s="32">
        <v>418117</v>
      </c>
      <c r="S25" s="33"/>
      <c r="T25" s="44">
        <v>95911</v>
      </c>
      <c r="U25" s="44"/>
      <c r="V25" s="27"/>
      <c r="W25" s="27"/>
      <c r="X25" s="27"/>
      <c r="Y25" s="131" t="s">
        <v>125</v>
      </c>
      <c r="Z25" s="60" t="s">
        <v>41</v>
      </c>
      <c r="AA25" s="118">
        <f t="shared" si="2"/>
        <v>0</v>
      </c>
      <c r="AG25" s="314">
        <v>95911</v>
      </c>
      <c r="AI25" s="177">
        <f>SUM(AC25:AH25)</f>
        <v>95911</v>
      </c>
      <c r="AJ25" s="175" t="str">
        <f>IF(T25=AI25,"OK","OUT")</f>
        <v>OK</v>
      </c>
      <c r="AK25" s="314">
        <v>95911</v>
      </c>
    </row>
    <row r="26" spans="1:36" s="60" customFormat="1" ht="54" customHeight="1">
      <c r="A26" s="60">
        <v>20</v>
      </c>
      <c r="B26" s="83"/>
      <c r="C26" s="85"/>
      <c r="D26" s="46" t="s">
        <v>104</v>
      </c>
      <c r="E26" s="46" t="s">
        <v>320</v>
      </c>
      <c r="F26" s="32">
        <v>4758</v>
      </c>
      <c r="G26" s="291"/>
      <c r="H26" s="291"/>
      <c r="I26" s="291"/>
      <c r="J26" s="338">
        <v>4758</v>
      </c>
      <c r="K26" s="350">
        <v>10000</v>
      </c>
      <c r="L26" s="122">
        <v>5059</v>
      </c>
      <c r="M26" s="291"/>
      <c r="N26" s="291"/>
      <c r="O26" s="291"/>
      <c r="P26" s="291"/>
      <c r="Q26" s="291"/>
      <c r="R26" s="32">
        <v>10000</v>
      </c>
      <c r="S26" s="33"/>
      <c r="T26" s="34"/>
      <c r="U26" s="34"/>
      <c r="V26" s="27">
        <v>10000</v>
      </c>
      <c r="W26" s="27"/>
      <c r="X26" s="27"/>
      <c r="Y26" s="131" t="s">
        <v>520</v>
      </c>
      <c r="Z26" s="60" t="s">
        <v>41</v>
      </c>
      <c r="AA26" s="118">
        <f t="shared" si="2"/>
        <v>0</v>
      </c>
      <c r="AI26" s="177">
        <f>SUM(AC26:AH26)</f>
        <v>0</v>
      </c>
      <c r="AJ26" s="175" t="str">
        <f>IF(T26=AI26,"OK","OUT")</f>
        <v>OK</v>
      </c>
    </row>
    <row r="27" spans="1:36" s="60" customFormat="1" ht="41.25" customHeight="1">
      <c r="A27" s="60">
        <v>21</v>
      </c>
      <c r="B27" s="83"/>
      <c r="C27" s="86"/>
      <c r="D27" s="46" t="s">
        <v>274</v>
      </c>
      <c r="E27" s="46" t="s">
        <v>405</v>
      </c>
      <c r="F27" s="32" t="s">
        <v>108</v>
      </c>
      <c r="G27" s="291"/>
      <c r="H27" s="291"/>
      <c r="I27" s="291"/>
      <c r="J27" s="338"/>
      <c r="K27" s="350">
        <v>4708</v>
      </c>
      <c r="L27" s="122">
        <v>4708</v>
      </c>
      <c r="M27" s="291"/>
      <c r="N27" s="291"/>
      <c r="O27" s="291"/>
      <c r="P27" s="291"/>
      <c r="Q27" s="291"/>
      <c r="R27" s="32">
        <v>5000</v>
      </c>
      <c r="S27" s="33"/>
      <c r="T27" s="34"/>
      <c r="U27" s="34"/>
      <c r="V27" s="27">
        <v>4708</v>
      </c>
      <c r="W27" s="27"/>
      <c r="X27" s="27"/>
      <c r="Y27" s="131" t="s">
        <v>406</v>
      </c>
      <c r="Z27" s="60" t="s">
        <v>41</v>
      </c>
      <c r="AA27" s="118">
        <f t="shared" si="2"/>
        <v>0</v>
      </c>
      <c r="AI27" s="177">
        <f>SUM(AC27:AH27)</f>
        <v>0</v>
      </c>
      <c r="AJ27" s="175" t="str">
        <f>IF(T27=AI27,"OK","OUT")</f>
        <v>OK</v>
      </c>
    </row>
    <row r="28" spans="1:36" s="60" customFormat="1" ht="58.5" customHeight="1">
      <c r="A28" s="60">
        <v>22</v>
      </c>
      <c r="B28" s="83"/>
      <c r="C28" s="84" t="s">
        <v>476</v>
      </c>
      <c r="D28" s="46" t="s">
        <v>477</v>
      </c>
      <c r="E28" s="46"/>
      <c r="F28" s="32">
        <v>3573794</v>
      </c>
      <c r="G28" s="291"/>
      <c r="H28" s="291"/>
      <c r="I28" s="291"/>
      <c r="J28" s="338">
        <v>3573794</v>
      </c>
      <c r="K28" s="350">
        <v>75001</v>
      </c>
      <c r="L28" s="122"/>
      <c r="M28" s="291"/>
      <c r="N28" s="291"/>
      <c r="O28" s="291"/>
      <c r="P28" s="291"/>
      <c r="Q28" s="291"/>
      <c r="R28" s="32"/>
      <c r="S28" s="33"/>
      <c r="T28" s="34"/>
      <c r="U28" s="34"/>
      <c r="V28" s="27">
        <v>75001</v>
      </c>
      <c r="W28" s="27"/>
      <c r="X28" s="27"/>
      <c r="Y28" s="131" t="s">
        <v>478</v>
      </c>
      <c r="Z28" s="60" t="s">
        <v>41</v>
      </c>
      <c r="AA28" s="118">
        <f t="shared" si="2"/>
        <v>0</v>
      </c>
      <c r="AI28" s="177"/>
      <c r="AJ28" s="175"/>
    </row>
    <row r="29" spans="1:36" s="60" customFormat="1" ht="42.75" customHeight="1">
      <c r="A29" s="60">
        <v>23</v>
      </c>
      <c r="B29" s="83"/>
      <c r="C29" s="84" t="s">
        <v>35</v>
      </c>
      <c r="D29" s="46" t="s">
        <v>293</v>
      </c>
      <c r="E29" s="46" t="s">
        <v>401</v>
      </c>
      <c r="F29" s="32">
        <v>68538</v>
      </c>
      <c r="G29" s="291"/>
      <c r="H29" s="291">
        <v>22404</v>
      </c>
      <c r="I29" s="291"/>
      <c r="J29" s="338">
        <v>46134</v>
      </c>
      <c r="K29" s="350">
        <v>22730</v>
      </c>
      <c r="L29" s="122">
        <v>45460</v>
      </c>
      <c r="M29" s="291"/>
      <c r="N29" s="291"/>
      <c r="O29" s="291"/>
      <c r="P29" s="291"/>
      <c r="Q29" s="291"/>
      <c r="R29" s="32">
        <v>22730</v>
      </c>
      <c r="S29" s="33"/>
      <c r="T29" s="34"/>
      <c r="U29" s="34"/>
      <c r="V29" s="27">
        <v>22730</v>
      </c>
      <c r="W29" s="27"/>
      <c r="X29" s="27"/>
      <c r="Y29" s="131" t="s">
        <v>321</v>
      </c>
      <c r="Z29" s="60" t="s">
        <v>41</v>
      </c>
      <c r="AA29" s="118">
        <f t="shared" si="2"/>
        <v>0</v>
      </c>
      <c r="AG29" s="56"/>
      <c r="AI29" s="177">
        <f>SUM(AC29:AH29)</f>
        <v>0</v>
      </c>
      <c r="AJ29" s="175" t="str">
        <f>IF(T29=AI29,"OK","OUT")</f>
        <v>OK</v>
      </c>
    </row>
    <row r="30" spans="1:36" s="60" customFormat="1" ht="38.25" customHeight="1">
      <c r="A30" s="60">
        <v>24</v>
      </c>
      <c r="B30" s="83"/>
      <c r="C30" s="84" t="s">
        <v>35</v>
      </c>
      <c r="D30" s="47" t="s">
        <v>36</v>
      </c>
      <c r="E30" s="46" t="s">
        <v>105</v>
      </c>
      <c r="F30" s="32" t="s">
        <v>57</v>
      </c>
      <c r="G30" s="291"/>
      <c r="H30" s="291"/>
      <c r="I30" s="291"/>
      <c r="J30" s="338"/>
      <c r="K30" s="350">
        <v>50000</v>
      </c>
      <c r="L30" s="122" t="s">
        <v>57</v>
      </c>
      <c r="M30" s="291"/>
      <c r="N30" s="291"/>
      <c r="O30" s="291"/>
      <c r="P30" s="291"/>
      <c r="Q30" s="291"/>
      <c r="R30" s="32">
        <v>50000</v>
      </c>
      <c r="S30" s="33"/>
      <c r="T30" s="34"/>
      <c r="U30" s="34"/>
      <c r="V30" s="27">
        <v>50000</v>
      </c>
      <c r="W30" s="27"/>
      <c r="X30" s="27"/>
      <c r="Y30" s="131" t="s">
        <v>530</v>
      </c>
      <c r="Z30" s="60" t="s">
        <v>41</v>
      </c>
      <c r="AA30" s="118">
        <f t="shared" si="2"/>
        <v>0</v>
      </c>
      <c r="AC30" s="25"/>
      <c r="AI30" s="177">
        <f>SUM(AC30:AH30)</f>
        <v>0</v>
      </c>
      <c r="AJ30" s="175" t="str">
        <f>IF(T30=AI30,"OK","OUT")</f>
        <v>OK</v>
      </c>
    </row>
    <row r="31" spans="1:36" s="60" customFormat="1" ht="38.25" customHeight="1">
      <c r="A31" s="60">
        <v>25</v>
      </c>
      <c r="B31" s="83"/>
      <c r="C31" s="141"/>
      <c r="D31" s="46"/>
      <c r="E31" s="37" t="s">
        <v>106</v>
      </c>
      <c r="F31" s="26">
        <v>727</v>
      </c>
      <c r="G31" s="293">
        <v>242</v>
      </c>
      <c r="H31" s="293"/>
      <c r="I31" s="293"/>
      <c r="J31" s="341">
        <v>485</v>
      </c>
      <c r="K31" s="353">
        <v>9263</v>
      </c>
      <c r="L31" s="121">
        <v>774</v>
      </c>
      <c r="M31" s="293"/>
      <c r="N31" s="293"/>
      <c r="O31" s="293"/>
      <c r="P31" s="293"/>
      <c r="Q31" s="293"/>
      <c r="R31" s="26">
        <v>9263</v>
      </c>
      <c r="S31" s="43"/>
      <c r="T31" s="43"/>
      <c r="U31" s="43"/>
      <c r="V31" s="45">
        <v>9263</v>
      </c>
      <c r="W31" s="45"/>
      <c r="X31" s="45"/>
      <c r="Y31" s="119" t="s">
        <v>43</v>
      </c>
      <c r="Z31" s="60" t="s">
        <v>41</v>
      </c>
      <c r="AA31" s="118">
        <f t="shared" si="2"/>
        <v>0</v>
      </c>
      <c r="AC31" s="25"/>
      <c r="AI31" s="177">
        <f>SUM(AC31:AH31)</f>
        <v>0</v>
      </c>
      <c r="AJ31" s="175" t="str">
        <f>IF(T31=AI31,"OK","OUT")</f>
        <v>OK</v>
      </c>
    </row>
    <row r="32" spans="1:36" s="60" customFormat="1" ht="38.25" customHeight="1" thickBot="1">
      <c r="A32" s="60">
        <v>26</v>
      </c>
      <c r="B32" s="83"/>
      <c r="C32" s="84" t="s">
        <v>479</v>
      </c>
      <c r="D32" s="51" t="s">
        <v>480</v>
      </c>
      <c r="E32" s="51" t="s">
        <v>481</v>
      </c>
      <c r="F32" s="39" t="s">
        <v>108</v>
      </c>
      <c r="G32" s="295"/>
      <c r="H32" s="295"/>
      <c r="I32" s="295"/>
      <c r="J32" s="340"/>
      <c r="K32" s="352">
        <v>21552</v>
      </c>
      <c r="L32" s="123"/>
      <c r="M32" s="295"/>
      <c r="N32" s="295"/>
      <c r="O32" s="295"/>
      <c r="P32" s="295"/>
      <c r="Q32" s="295"/>
      <c r="R32" s="39"/>
      <c r="S32" s="40"/>
      <c r="T32" s="40"/>
      <c r="U32" s="40"/>
      <c r="V32" s="42">
        <v>21552</v>
      </c>
      <c r="W32" s="42"/>
      <c r="X32" s="42"/>
      <c r="Y32" s="132" t="s">
        <v>529</v>
      </c>
      <c r="Z32" s="60" t="s">
        <v>41</v>
      </c>
      <c r="AA32" s="118">
        <f t="shared" si="2"/>
        <v>0</v>
      </c>
      <c r="AC32" s="25"/>
      <c r="AI32" s="177"/>
      <c r="AJ32" s="175"/>
    </row>
    <row r="33" spans="2:36" s="117" customFormat="1" ht="30" customHeight="1" thickBot="1">
      <c r="B33" s="151"/>
      <c r="C33" s="63"/>
      <c r="D33" s="52"/>
      <c r="E33" s="52" t="s">
        <v>22</v>
      </c>
      <c r="F33" s="157">
        <f>SUM(F24:F32)</f>
        <v>3931305</v>
      </c>
      <c r="G33" s="289">
        <f aca="true" t="shared" si="7" ref="G33:V33">SUM(G24:G32)</f>
        <v>242</v>
      </c>
      <c r="H33" s="289">
        <f t="shared" si="7"/>
        <v>22404</v>
      </c>
      <c r="I33" s="289">
        <f t="shared" si="7"/>
        <v>0</v>
      </c>
      <c r="J33" s="339">
        <f t="shared" si="7"/>
        <v>3908659</v>
      </c>
      <c r="K33" s="351">
        <f t="shared" si="7"/>
        <v>453912</v>
      </c>
      <c r="L33" s="346">
        <f t="shared" si="7"/>
        <v>56001</v>
      </c>
      <c r="M33" s="289">
        <f t="shared" si="7"/>
        <v>0</v>
      </c>
      <c r="N33" s="289">
        <f t="shared" si="7"/>
        <v>0</v>
      </c>
      <c r="O33" s="289">
        <f t="shared" si="7"/>
        <v>0</v>
      </c>
      <c r="P33" s="289">
        <f t="shared" si="7"/>
        <v>0</v>
      </c>
      <c r="Q33" s="289">
        <f t="shared" si="7"/>
        <v>0</v>
      </c>
      <c r="R33" s="157">
        <f t="shared" si="7"/>
        <v>515110</v>
      </c>
      <c r="S33" s="327">
        <f t="shared" si="7"/>
        <v>0</v>
      </c>
      <c r="T33" s="152">
        <f t="shared" si="7"/>
        <v>95911</v>
      </c>
      <c r="U33" s="152">
        <f t="shared" si="7"/>
        <v>0</v>
      </c>
      <c r="V33" s="279">
        <f t="shared" si="7"/>
        <v>358001</v>
      </c>
      <c r="W33" s="329"/>
      <c r="X33" s="153"/>
      <c r="Y33" s="153"/>
      <c r="AA33" s="118">
        <f t="shared" si="2"/>
        <v>0</v>
      </c>
      <c r="AC33" s="157">
        <f aca="true" t="shared" si="8" ref="AC33:AH33">SUM(AC32)</f>
        <v>0</v>
      </c>
      <c r="AD33" s="157">
        <f t="shared" si="8"/>
        <v>0</v>
      </c>
      <c r="AE33" s="157">
        <f t="shared" si="8"/>
        <v>0</v>
      </c>
      <c r="AF33" s="157">
        <f t="shared" si="8"/>
        <v>0</v>
      </c>
      <c r="AG33" s="157">
        <f t="shared" si="8"/>
        <v>0</v>
      </c>
      <c r="AH33" s="157">
        <f t="shared" si="8"/>
        <v>0</v>
      </c>
      <c r="AI33" s="177">
        <f aca="true" t="shared" si="9" ref="AI33:AI61">SUM(AC33:AH33)</f>
        <v>0</v>
      </c>
      <c r="AJ33" s="175" t="str">
        <f aca="true" t="shared" si="10" ref="AJ33:AJ62">IF(T33=AI33,"OK","OUT")</f>
        <v>OUT</v>
      </c>
    </row>
    <row r="34" spans="1:36" s="60" customFormat="1" ht="50.25" customHeight="1">
      <c r="A34" s="60">
        <v>27</v>
      </c>
      <c r="B34" s="140" t="s">
        <v>488</v>
      </c>
      <c r="C34" s="85" t="s">
        <v>513</v>
      </c>
      <c r="D34" s="47" t="s">
        <v>512</v>
      </c>
      <c r="E34" s="46" t="s">
        <v>402</v>
      </c>
      <c r="F34" s="32" t="s">
        <v>57</v>
      </c>
      <c r="G34" s="291"/>
      <c r="H34" s="291"/>
      <c r="I34" s="291"/>
      <c r="J34" s="338"/>
      <c r="K34" s="350">
        <v>2000</v>
      </c>
      <c r="L34" s="122" t="s">
        <v>57</v>
      </c>
      <c r="M34" s="291"/>
      <c r="N34" s="291"/>
      <c r="O34" s="291"/>
      <c r="P34" s="291"/>
      <c r="Q34" s="291"/>
      <c r="R34" s="32">
        <v>2000</v>
      </c>
      <c r="S34" s="33"/>
      <c r="T34" s="34"/>
      <c r="U34" s="34"/>
      <c r="V34" s="27">
        <v>2000</v>
      </c>
      <c r="W34" s="27"/>
      <c r="X34" s="27"/>
      <c r="Y34" s="131" t="s">
        <v>403</v>
      </c>
      <c r="Z34" s="60" t="s">
        <v>41</v>
      </c>
      <c r="AA34" s="118">
        <f t="shared" si="2"/>
        <v>0</v>
      </c>
      <c r="AG34" s="25"/>
      <c r="AH34" s="25"/>
      <c r="AI34" s="177">
        <f t="shared" si="9"/>
        <v>0</v>
      </c>
      <c r="AJ34" s="175" t="str">
        <f t="shared" si="10"/>
        <v>OK</v>
      </c>
    </row>
    <row r="35" spans="1:36" s="60" customFormat="1" ht="48" customHeight="1" thickBot="1">
      <c r="A35" s="60">
        <v>28</v>
      </c>
      <c r="B35" s="93"/>
      <c r="C35" s="87" t="s">
        <v>294</v>
      </c>
      <c r="D35" s="37" t="s">
        <v>295</v>
      </c>
      <c r="E35" s="37" t="s">
        <v>296</v>
      </c>
      <c r="F35" s="26" t="s">
        <v>57</v>
      </c>
      <c r="G35" s="293"/>
      <c r="H35" s="293"/>
      <c r="I35" s="293"/>
      <c r="J35" s="341"/>
      <c r="K35" s="353">
        <v>200000</v>
      </c>
      <c r="L35" s="121" t="s">
        <v>57</v>
      </c>
      <c r="M35" s="293"/>
      <c r="N35" s="293"/>
      <c r="O35" s="293"/>
      <c r="P35" s="293"/>
      <c r="Q35" s="293"/>
      <c r="R35" s="26">
        <v>200000</v>
      </c>
      <c r="S35" s="43"/>
      <c r="T35" s="44"/>
      <c r="U35" s="44"/>
      <c r="V35" s="45">
        <v>200000</v>
      </c>
      <c r="W35" s="45"/>
      <c r="X35" s="45"/>
      <c r="Y35" s="119" t="s">
        <v>325</v>
      </c>
      <c r="Z35" s="60" t="s">
        <v>41</v>
      </c>
      <c r="AA35" s="118">
        <f t="shared" si="2"/>
        <v>0</v>
      </c>
      <c r="AI35" s="177">
        <f t="shared" si="9"/>
        <v>0</v>
      </c>
      <c r="AJ35" s="175" t="str">
        <f t="shared" si="10"/>
        <v>OK</v>
      </c>
    </row>
    <row r="36" spans="2:36" s="117" customFormat="1" ht="30" customHeight="1" thickBot="1">
      <c r="B36" s="151"/>
      <c r="C36" s="63"/>
      <c r="D36" s="52"/>
      <c r="E36" s="52" t="s">
        <v>22</v>
      </c>
      <c r="F36" s="157">
        <f>SUM(F34:F35)</f>
        <v>0</v>
      </c>
      <c r="G36" s="289">
        <f aca="true" t="shared" si="11" ref="G36:V36">SUM(G34:G35)</f>
        <v>0</v>
      </c>
      <c r="H36" s="289">
        <f t="shared" si="11"/>
        <v>0</v>
      </c>
      <c r="I36" s="289">
        <f t="shared" si="11"/>
        <v>0</v>
      </c>
      <c r="J36" s="339">
        <f t="shared" si="11"/>
        <v>0</v>
      </c>
      <c r="K36" s="351">
        <f t="shared" si="11"/>
        <v>202000</v>
      </c>
      <c r="L36" s="346">
        <f t="shared" si="11"/>
        <v>0</v>
      </c>
      <c r="M36" s="289">
        <f t="shared" si="11"/>
        <v>0</v>
      </c>
      <c r="N36" s="289">
        <f t="shared" si="11"/>
        <v>0</v>
      </c>
      <c r="O36" s="289">
        <f t="shared" si="11"/>
        <v>0</v>
      </c>
      <c r="P36" s="289">
        <f t="shared" si="11"/>
        <v>0</v>
      </c>
      <c r="Q36" s="289">
        <f t="shared" si="11"/>
        <v>0</v>
      </c>
      <c r="R36" s="157">
        <f t="shared" si="11"/>
        <v>202000</v>
      </c>
      <c r="S36" s="327">
        <f t="shared" si="11"/>
        <v>0</v>
      </c>
      <c r="T36" s="152">
        <f t="shared" si="11"/>
        <v>0</v>
      </c>
      <c r="U36" s="152">
        <f t="shared" si="11"/>
        <v>0</v>
      </c>
      <c r="V36" s="279">
        <f t="shared" si="11"/>
        <v>202000</v>
      </c>
      <c r="W36" s="329"/>
      <c r="X36" s="153"/>
      <c r="Y36" s="153"/>
      <c r="AA36" s="118">
        <f t="shared" si="2"/>
        <v>0</v>
      </c>
      <c r="AC36" s="157">
        <f aca="true" t="shared" si="12" ref="AC36:AH36">SUM(AC35)</f>
        <v>0</v>
      </c>
      <c r="AD36" s="157">
        <f t="shared" si="12"/>
        <v>0</v>
      </c>
      <c r="AE36" s="157">
        <f t="shared" si="12"/>
        <v>0</v>
      </c>
      <c r="AF36" s="157">
        <f t="shared" si="12"/>
        <v>0</v>
      </c>
      <c r="AG36" s="157">
        <f t="shared" si="12"/>
        <v>0</v>
      </c>
      <c r="AH36" s="157">
        <f t="shared" si="12"/>
        <v>0</v>
      </c>
      <c r="AI36" s="177">
        <f t="shared" si="9"/>
        <v>0</v>
      </c>
      <c r="AJ36" s="175" t="str">
        <f t="shared" si="10"/>
        <v>OK</v>
      </c>
    </row>
    <row r="37" spans="1:36" s="60" customFormat="1" ht="55.5" customHeight="1">
      <c r="A37" s="60">
        <v>29</v>
      </c>
      <c r="B37" s="140" t="s">
        <v>25</v>
      </c>
      <c r="C37" s="92" t="s">
        <v>322</v>
      </c>
      <c r="D37" s="160" t="s">
        <v>323</v>
      </c>
      <c r="E37" s="160"/>
      <c r="F37" s="189">
        <v>120212</v>
      </c>
      <c r="G37" s="298">
        <v>21259</v>
      </c>
      <c r="H37" s="298">
        <v>11</v>
      </c>
      <c r="I37" s="298"/>
      <c r="J37" s="342">
        <v>98942</v>
      </c>
      <c r="K37" s="354">
        <v>21625</v>
      </c>
      <c r="L37" s="161">
        <v>127503</v>
      </c>
      <c r="M37" s="298"/>
      <c r="N37" s="298"/>
      <c r="O37" s="298"/>
      <c r="P37" s="298"/>
      <c r="Q37" s="298"/>
      <c r="R37" s="189">
        <v>14334</v>
      </c>
      <c r="S37" s="169"/>
      <c r="T37" s="174"/>
      <c r="U37" s="174"/>
      <c r="V37" s="170">
        <v>21625</v>
      </c>
      <c r="W37" s="170"/>
      <c r="X37" s="170"/>
      <c r="Y37" s="116" t="s">
        <v>483</v>
      </c>
      <c r="Z37" s="60" t="s">
        <v>41</v>
      </c>
      <c r="AA37" s="118">
        <f aca="true" t="shared" si="13" ref="AA37:AA61">K37-S37-T37-U37-V37</f>
        <v>0</v>
      </c>
      <c r="AC37" s="56"/>
      <c r="AD37" s="56"/>
      <c r="AE37" s="56"/>
      <c r="AF37" s="56"/>
      <c r="AG37" s="56"/>
      <c r="AH37" s="56"/>
      <c r="AI37" s="177">
        <f t="shared" si="9"/>
        <v>0</v>
      </c>
      <c r="AJ37" s="175" t="str">
        <f t="shared" si="10"/>
        <v>OK</v>
      </c>
    </row>
    <row r="38" spans="1:36" s="60" customFormat="1" ht="55.5" customHeight="1">
      <c r="A38" s="60">
        <v>30</v>
      </c>
      <c r="B38" s="311"/>
      <c r="C38" s="86"/>
      <c r="D38" s="46" t="s">
        <v>324</v>
      </c>
      <c r="E38" s="46"/>
      <c r="F38" s="32">
        <v>4548</v>
      </c>
      <c r="G38" s="291">
        <v>1232</v>
      </c>
      <c r="H38" s="291"/>
      <c r="I38" s="291"/>
      <c r="J38" s="338">
        <v>3316</v>
      </c>
      <c r="K38" s="350">
        <v>1000</v>
      </c>
      <c r="L38" s="122">
        <v>4916</v>
      </c>
      <c r="M38" s="291"/>
      <c r="N38" s="291"/>
      <c r="O38" s="291"/>
      <c r="P38" s="291"/>
      <c r="Q38" s="291"/>
      <c r="R38" s="32">
        <v>1000</v>
      </c>
      <c r="S38" s="33"/>
      <c r="T38" s="34"/>
      <c r="U38" s="34"/>
      <c r="V38" s="27">
        <v>1000</v>
      </c>
      <c r="W38" s="27"/>
      <c r="X38" s="27"/>
      <c r="Y38" s="131" t="s">
        <v>273</v>
      </c>
      <c r="Z38" s="60" t="s">
        <v>41</v>
      </c>
      <c r="AA38" s="118">
        <f t="shared" si="13"/>
        <v>0</v>
      </c>
      <c r="AC38" s="56"/>
      <c r="AD38" s="56"/>
      <c r="AE38" s="56"/>
      <c r="AF38" s="56"/>
      <c r="AG38" s="56"/>
      <c r="AH38" s="56"/>
      <c r="AI38" s="177">
        <f t="shared" si="9"/>
        <v>0</v>
      </c>
      <c r="AJ38" s="175" t="str">
        <f t="shared" si="10"/>
        <v>OK</v>
      </c>
    </row>
    <row r="39" spans="1:36" s="60" customFormat="1" ht="55.5" customHeight="1">
      <c r="A39" s="60">
        <v>31</v>
      </c>
      <c r="B39" s="311"/>
      <c r="C39" s="87" t="s">
        <v>73</v>
      </c>
      <c r="D39" s="46" t="s">
        <v>74</v>
      </c>
      <c r="E39" s="46" t="s">
        <v>75</v>
      </c>
      <c r="F39" s="32" t="s">
        <v>57</v>
      </c>
      <c r="G39" s="291"/>
      <c r="H39" s="291"/>
      <c r="I39" s="291"/>
      <c r="J39" s="291"/>
      <c r="K39" s="32">
        <v>10721</v>
      </c>
      <c r="L39" s="290"/>
      <c r="M39" s="291"/>
      <c r="N39" s="291"/>
      <c r="O39" s="291"/>
      <c r="P39" s="291"/>
      <c r="Q39" s="291"/>
      <c r="R39" s="32"/>
      <c r="S39" s="33"/>
      <c r="T39" s="34"/>
      <c r="U39" s="34"/>
      <c r="V39" s="27">
        <v>10721</v>
      </c>
      <c r="W39" s="108"/>
      <c r="X39" s="144"/>
      <c r="Y39" s="131" t="s">
        <v>76</v>
      </c>
      <c r="AA39" s="118"/>
      <c r="AC39" s="56"/>
      <c r="AD39" s="56"/>
      <c r="AE39" s="56"/>
      <c r="AF39" s="56"/>
      <c r="AG39" s="56"/>
      <c r="AH39" s="56"/>
      <c r="AI39" s="177"/>
      <c r="AJ39" s="175"/>
    </row>
    <row r="40" spans="1:36" s="60" customFormat="1" ht="42" customHeight="1" thickBot="1">
      <c r="A40" s="60">
        <v>32</v>
      </c>
      <c r="B40" s="93"/>
      <c r="C40" s="88" t="s">
        <v>277</v>
      </c>
      <c r="D40" s="37"/>
      <c r="E40" s="46" t="s">
        <v>278</v>
      </c>
      <c r="F40" s="32" t="s">
        <v>57</v>
      </c>
      <c r="G40" s="316"/>
      <c r="H40" s="317"/>
      <c r="I40" s="322"/>
      <c r="J40" s="343"/>
      <c r="K40" s="350">
        <v>6000</v>
      </c>
      <c r="L40" s="122" t="s">
        <v>57</v>
      </c>
      <c r="M40" s="302"/>
      <c r="N40" s="302"/>
      <c r="O40" s="302"/>
      <c r="P40" s="302"/>
      <c r="Q40" s="301">
        <f>L77-M77-N77-O77-P77</f>
        <v>0</v>
      </c>
      <c r="R40" s="32">
        <v>6000</v>
      </c>
      <c r="S40" s="33"/>
      <c r="T40" s="34"/>
      <c r="U40" s="34"/>
      <c r="V40" s="27">
        <v>6000</v>
      </c>
      <c r="W40" s="27"/>
      <c r="X40" s="27"/>
      <c r="Y40" s="131" t="s">
        <v>279</v>
      </c>
      <c r="Z40" s="60" t="s">
        <v>41</v>
      </c>
      <c r="AA40" s="118">
        <f t="shared" si="13"/>
        <v>0</v>
      </c>
      <c r="AC40" s="44"/>
      <c r="AD40" s="145"/>
      <c r="AE40" s="145"/>
      <c r="AF40" s="145"/>
      <c r="AG40" s="145"/>
      <c r="AH40" s="145"/>
      <c r="AI40" s="177">
        <f t="shared" si="9"/>
        <v>0</v>
      </c>
      <c r="AJ40" s="175" t="str">
        <f t="shared" si="10"/>
        <v>OK</v>
      </c>
    </row>
    <row r="41" spans="2:36" s="117" customFormat="1" ht="30" customHeight="1" thickBot="1">
      <c r="B41" s="151"/>
      <c r="C41" s="63"/>
      <c r="D41" s="52"/>
      <c r="E41" s="52" t="s">
        <v>22</v>
      </c>
      <c r="F41" s="157">
        <f>SUM(F37:F40)</f>
        <v>124760</v>
      </c>
      <c r="G41" s="289">
        <f aca="true" t="shared" si="14" ref="G41:V41">SUM(G37:G40)</f>
        <v>22491</v>
      </c>
      <c r="H41" s="289">
        <f t="shared" si="14"/>
        <v>11</v>
      </c>
      <c r="I41" s="289">
        <f t="shared" si="14"/>
        <v>0</v>
      </c>
      <c r="J41" s="339">
        <f t="shared" si="14"/>
        <v>102258</v>
      </c>
      <c r="K41" s="351">
        <f t="shared" si="14"/>
        <v>39346</v>
      </c>
      <c r="L41" s="346">
        <f t="shared" si="14"/>
        <v>132419</v>
      </c>
      <c r="M41" s="289">
        <f t="shared" si="14"/>
        <v>0</v>
      </c>
      <c r="N41" s="289">
        <f t="shared" si="14"/>
        <v>0</v>
      </c>
      <c r="O41" s="289">
        <f t="shared" si="14"/>
        <v>0</v>
      </c>
      <c r="P41" s="289">
        <f t="shared" si="14"/>
        <v>0</v>
      </c>
      <c r="Q41" s="289">
        <f t="shared" si="14"/>
        <v>0</v>
      </c>
      <c r="R41" s="157">
        <f t="shared" si="14"/>
        <v>21334</v>
      </c>
      <c r="S41" s="327">
        <f t="shared" si="14"/>
        <v>0</v>
      </c>
      <c r="T41" s="152">
        <f t="shared" si="14"/>
        <v>0</v>
      </c>
      <c r="U41" s="152">
        <f t="shared" si="14"/>
        <v>0</v>
      </c>
      <c r="V41" s="279">
        <f t="shared" si="14"/>
        <v>39346</v>
      </c>
      <c r="W41" s="329"/>
      <c r="X41" s="153"/>
      <c r="Y41" s="153"/>
      <c r="AA41" s="118">
        <f t="shared" si="13"/>
        <v>0</v>
      </c>
      <c r="AC41" s="157">
        <f aca="true" t="shared" si="15" ref="AC41:AH41">SUM(AC40)</f>
        <v>0</v>
      </c>
      <c r="AD41" s="157">
        <f t="shared" si="15"/>
        <v>0</v>
      </c>
      <c r="AE41" s="157">
        <f t="shared" si="15"/>
        <v>0</v>
      </c>
      <c r="AF41" s="157">
        <f t="shared" si="15"/>
        <v>0</v>
      </c>
      <c r="AG41" s="157">
        <f t="shared" si="15"/>
        <v>0</v>
      </c>
      <c r="AH41" s="157">
        <f t="shared" si="15"/>
        <v>0</v>
      </c>
      <c r="AI41" s="177">
        <f t="shared" si="9"/>
        <v>0</v>
      </c>
      <c r="AJ41" s="175" t="str">
        <f t="shared" si="10"/>
        <v>OK</v>
      </c>
    </row>
    <row r="42" spans="1:36" s="60" customFormat="1" ht="31.5" customHeight="1" thickBot="1">
      <c r="A42" s="60">
        <v>33</v>
      </c>
      <c r="B42" s="82" t="s">
        <v>462</v>
      </c>
      <c r="C42" s="84" t="s">
        <v>281</v>
      </c>
      <c r="D42" s="47" t="s">
        <v>282</v>
      </c>
      <c r="E42" s="37" t="s">
        <v>283</v>
      </c>
      <c r="F42" s="26" t="s">
        <v>57</v>
      </c>
      <c r="G42" s="293"/>
      <c r="H42" s="293"/>
      <c r="I42" s="293"/>
      <c r="J42" s="341"/>
      <c r="K42" s="353">
        <v>5000</v>
      </c>
      <c r="L42" s="121" t="s">
        <v>57</v>
      </c>
      <c r="M42" s="293"/>
      <c r="N42" s="293"/>
      <c r="O42" s="293"/>
      <c r="P42" s="293"/>
      <c r="Q42" s="301" t="e">
        <f>L42-M42-N42-O42-P42</f>
        <v>#VALUE!</v>
      </c>
      <c r="R42" s="26">
        <v>5000</v>
      </c>
      <c r="S42" s="43"/>
      <c r="T42" s="44"/>
      <c r="U42" s="44"/>
      <c r="V42" s="45">
        <v>5000</v>
      </c>
      <c r="W42" s="45"/>
      <c r="X42" s="45"/>
      <c r="Y42" s="119"/>
      <c r="Z42" s="60" t="s">
        <v>284</v>
      </c>
      <c r="AA42" s="118">
        <f t="shared" si="13"/>
        <v>0</v>
      </c>
      <c r="AI42" s="177">
        <f t="shared" si="9"/>
        <v>0</v>
      </c>
      <c r="AJ42" s="175" t="str">
        <f t="shared" si="10"/>
        <v>OK</v>
      </c>
    </row>
    <row r="43" spans="2:36" s="117" customFormat="1" ht="30" customHeight="1" thickBot="1">
      <c r="B43" s="151"/>
      <c r="C43" s="63"/>
      <c r="D43" s="52"/>
      <c r="E43" s="52" t="s">
        <v>22</v>
      </c>
      <c r="F43" s="157">
        <f>SUM(F42)</f>
        <v>0</v>
      </c>
      <c r="G43" s="289">
        <f aca="true" t="shared" si="16" ref="G43:V43">SUM(G42)</f>
        <v>0</v>
      </c>
      <c r="H43" s="289">
        <f t="shared" si="16"/>
        <v>0</v>
      </c>
      <c r="I43" s="289">
        <f t="shared" si="16"/>
        <v>0</v>
      </c>
      <c r="J43" s="339">
        <f t="shared" si="16"/>
        <v>0</v>
      </c>
      <c r="K43" s="351">
        <f t="shared" si="16"/>
        <v>5000</v>
      </c>
      <c r="L43" s="346">
        <f t="shared" si="16"/>
        <v>0</v>
      </c>
      <c r="M43" s="289">
        <f t="shared" si="16"/>
        <v>0</v>
      </c>
      <c r="N43" s="289">
        <f t="shared" si="16"/>
        <v>0</v>
      </c>
      <c r="O43" s="289">
        <f t="shared" si="16"/>
        <v>0</v>
      </c>
      <c r="P43" s="289">
        <f t="shared" si="16"/>
        <v>0</v>
      </c>
      <c r="Q43" s="289" t="e">
        <f t="shared" si="16"/>
        <v>#VALUE!</v>
      </c>
      <c r="R43" s="157">
        <f t="shared" si="16"/>
        <v>5000</v>
      </c>
      <c r="S43" s="327">
        <f t="shared" si="16"/>
        <v>0</v>
      </c>
      <c r="T43" s="152">
        <f t="shared" si="16"/>
        <v>0</v>
      </c>
      <c r="U43" s="152">
        <f t="shared" si="16"/>
        <v>0</v>
      </c>
      <c r="V43" s="279">
        <f t="shared" si="16"/>
        <v>5000</v>
      </c>
      <c r="W43" s="329"/>
      <c r="X43" s="153"/>
      <c r="Y43" s="153"/>
      <c r="AA43" s="118">
        <f t="shared" si="13"/>
        <v>0</v>
      </c>
      <c r="AC43" s="157">
        <f aca="true" t="shared" si="17" ref="AC43:AH43">SUM(AC42)</f>
        <v>0</v>
      </c>
      <c r="AD43" s="157">
        <f t="shared" si="17"/>
        <v>0</v>
      </c>
      <c r="AE43" s="157">
        <f t="shared" si="17"/>
        <v>0</v>
      </c>
      <c r="AF43" s="157">
        <f t="shared" si="17"/>
        <v>0</v>
      </c>
      <c r="AG43" s="157">
        <f t="shared" si="17"/>
        <v>0</v>
      </c>
      <c r="AH43" s="157">
        <f t="shared" si="17"/>
        <v>0</v>
      </c>
      <c r="AI43" s="177">
        <f t="shared" si="9"/>
        <v>0</v>
      </c>
      <c r="AJ43" s="175" t="str">
        <f t="shared" si="10"/>
        <v>OK</v>
      </c>
    </row>
    <row r="44" spans="1:36" s="60" customFormat="1" ht="50.25" customHeight="1">
      <c r="A44" s="60">
        <v>34</v>
      </c>
      <c r="B44" s="95" t="s">
        <v>564</v>
      </c>
      <c r="C44" s="86" t="s">
        <v>15</v>
      </c>
      <c r="D44" s="37" t="s">
        <v>264</v>
      </c>
      <c r="E44" s="37"/>
      <c r="F44" s="26" t="s">
        <v>57</v>
      </c>
      <c r="G44" s="293"/>
      <c r="H44" s="293"/>
      <c r="I44" s="293"/>
      <c r="J44" s="341"/>
      <c r="K44" s="353">
        <v>2000</v>
      </c>
      <c r="L44" s="121" t="s">
        <v>57</v>
      </c>
      <c r="M44" s="293"/>
      <c r="N44" s="293"/>
      <c r="O44" s="293"/>
      <c r="P44" s="293"/>
      <c r="Q44" s="301" t="e">
        <f>L44-M44-N44-O44-P44</f>
        <v>#VALUE!</v>
      </c>
      <c r="R44" s="26">
        <v>2000</v>
      </c>
      <c r="S44" s="43"/>
      <c r="T44" s="44"/>
      <c r="U44" s="44"/>
      <c r="V44" s="45">
        <v>2000</v>
      </c>
      <c r="W44" s="45"/>
      <c r="X44" s="45"/>
      <c r="Y44" s="119" t="s">
        <v>271</v>
      </c>
      <c r="Z44" s="60" t="s">
        <v>41</v>
      </c>
      <c r="AA44" s="118">
        <f t="shared" si="13"/>
        <v>0</v>
      </c>
      <c r="AI44" s="177">
        <f t="shared" si="9"/>
        <v>0</v>
      </c>
      <c r="AJ44" s="175" t="str">
        <f t="shared" si="10"/>
        <v>OK</v>
      </c>
    </row>
    <row r="45" spans="1:36" s="60" customFormat="1" ht="50.25" customHeight="1">
      <c r="A45" s="117">
        <v>35</v>
      </c>
      <c r="B45" s="93"/>
      <c r="C45" s="87" t="s">
        <v>288</v>
      </c>
      <c r="D45" s="37" t="s">
        <v>110</v>
      </c>
      <c r="E45" s="37" t="s">
        <v>111</v>
      </c>
      <c r="F45" s="26">
        <v>375398</v>
      </c>
      <c r="G45" s="302"/>
      <c r="H45" s="302"/>
      <c r="I45" s="318"/>
      <c r="J45" s="344">
        <v>375398</v>
      </c>
      <c r="K45" s="353">
        <v>90000</v>
      </c>
      <c r="L45" s="121">
        <v>371263</v>
      </c>
      <c r="M45" s="302"/>
      <c r="N45" s="302"/>
      <c r="O45" s="302"/>
      <c r="P45" s="302"/>
      <c r="Q45" s="301">
        <f>L45-M45-N45-O45-P45</f>
        <v>371263</v>
      </c>
      <c r="R45" s="26">
        <v>90000</v>
      </c>
      <c r="S45" s="43"/>
      <c r="T45" s="44"/>
      <c r="U45" s="44"/>
      <c r="V45" s="45">
        <v>90000</v>
      </c>
      <c r="W45" s="45"/>
      <c r="X45" s="45"/>
      <c r="Y45" s="119" t="s">
        <v>569</v>
      </c>
      <c r="Z45" s="60" t="s">
        <v>41</v>
      </c>
      <c r="AA45" s="118">
        <f t="shared" si="13"/>
        <v>0</v>
      </c>
      <c r="AC45" s="25"/>
      <c r="AI45" s="177">
        <f t="shared" si="9"/>
        <v>0</v>
      </c>
      <c r="AJ45" s="175" t="str">
        <f t="shared" si="10"/>
        <v>OK</v>
      </c>
    </row>
    <row r="46" spans="1:37" s="60" customFormat="1" ht="58.5" customHeight="1">
      <c r="A46" s="60">
        <v>36</v>
      </c>
      <c r="B46" s="93"/>
      <c r="C46" s="85" t="s">
        <v>204</v>
      </c>
      <c r="D46" s="47" t="s">
        <v>234</v>
      </c>
      <c r="E46" s="47" t="s">
        <v>285</v>
      </c>
      <c r="F46" s="30">
        <v>417125</v>
      </c>
      <c r="G46" s="304"/>
      <c r="H46" s="304"/>
      <c r="I46" s="304"/>
      <c r="J46" s="345"/>
      <c r="K46" s="355">
        <v>100000</v>
      </c>
      <c r="L46" s="124">
        <v>309315</v>
      </c>
      <c r="M46" s="304"/>
      <c r="N46" s="304"/>
      <c r="O46" s="304"/>
      <c r="P46" s="304"/>
      <c r="Q46" s="301">
        <f>L46-M46-N46-O46-P46</f>
        <v>309315</v>
      </c>
      <c r="R46" s="30">
        <v>100000</v>
      </c>
      <c r="S46" s="48"/>
      <c r="T46" s="49">
        <v>100000</v>
      </c>
      <c r="U46" s="49"/>
      <c r="V46" s="35"/>
      <c r="W46" s="35"/>
      <c r="X46" s="35"/>
      <c r="Y46" s="134" t="s">
        <v>372</v>
      </c>
      <c r="Z46" s="60" t="s">
        <v>41</v>
      </c>
      <c r="AA46" s="118">
        <f t="shared" si="13"/>
        <v>0</v>
      </c>
      <c r="AC46" s="176"/>
      <c r="AD46" s="176"/>
      <c r="AE46" s="176"/>
      <c r="AF46" s="176"/>
      <c r="AG46" s="323">
        <v>100000</v>
      </c>
      <c r="AH46" s="176"/>
      <c r="AI46" s="177">
        <f t="shared" si="9"/>
        <v>100000</v>
      </c>
      <c r="AJ46" s="175" t="str">
        <f t="shared" si="10"/>
        <v>OK</v>
      </c>
      <c r="AK46" s="323">
        <v>100000</v>
      </c>
    </row>
    <row r="47" spans="1:37" s="60" customFormat="1" ht="48" customHeight="1">
      <c r="A47" s="117">
        <v>37</v>
      </c>
      <c r="B47" s="93"/>
      <c r="C47" s="84" t="s">
        <v>355</v>
      </c>
      <c r="D47" s="47" t="s">
        <v>158</v>
      </c>
      <c r="E47" s="47" t="s">
        <v>205</v>
      </c>
      <c r="F47" s="30" t="s">
        <v>57</v>
      </c>
      <c r="G47" s="304"/>
      <c r="H47" s="304"/>
      <c r="I47" s="304"/>
      <c r="J47" s="345"/>
      <c r="K47" s="355">
        <v>150000</v>
      </c>
      <c r="L47" s="124" t="s">
        <v>57</v>
      </c>
      <c r="M47" s="304"/>
      <c r="N47" s="304"/>
      <c r="O47" s="304"/>
      <c r="P47" s="304"/>
      <c r="Q47" s="301" t="e">
        <f>L47-M47-N47-O47-P47</f>
        <v>#VALUE!</v>
      </c>
      <c r="R47" s="30">
        <v>150000</v>
      </c>
      <c r="S47" s="48"/>
      <c r="T47" s="49">
        <v>150000</v>
      </c>
      <c r="U47" s="49"/>
      <c r="V47" s="35"/>
      <c r="W47" s="35"/>
      <c r="X47" s="35"/>
      <c r="Y47" s="134" t="s">
        <v>374</v>
      </c>
      <c r="Z47" s="60" t="s">
        <v>41</v>
      </c>
      <c r="AA47" s="118">
        <f t="shared" si="13"/>
        <v>0</v>
      </c>
      <c r="AC47" s="176"/>
      <c r="AD47" s="176"/>
      <c r="AE47" s="176"/>
      <c r="AF47" s="176"/>
      <c r="AG47" s="49">
        <v>150000</v>
      </c>
      <c r="AH47" s="176"/>
      <c r="AI47" s="177">
        <f t="shared" si="9"/>
        <v>150000</v>
      </c>
      <c r="AJ47" s="175" t="str">
        <f t="shared" si="10"/>
        <v>OK</v>
      </c>
      <c r="AK47" s="323">
        <v>150000</v>
      </c>
    </row>
    <row r="48" spans="1:37" s="60" customFormat="1" ht="55.5" customHeight="1" thickBot="1">
      <c r="A48" s="60">
        <v>38</v>
      </c>
      <c r="B48" s="93"/>
      <c r="C48" s="84" t="s">
        <v>355</v>
      </c>
      <c r="D48" s="47" t="s">
        <v>261</v>
      </c>
      <c r="E48" s="47"/>
      <c r="F48" s="30">
        <v>275910</v>
      </c>
      <c r="G48" s="304">
        <v>16969</v>
      </c>
      <c r="H48" s="304"/>
      <c r="I48" s="304"/>
      <c r="J48" s="345">
        <v>258941</v>
      </c>
      <c r="K48" s="355">
        <v>100000</v>
      </c>
      <c r="L48" s="124">
        <v>268820</v>
      </c>
      <c r="M48" s="304"/>
      <c r="N48" s="304"/>
      <c r="O48" s="304"/>
      <c r="P48" s="304"/>
      <c r="Q48" s="301">
        <f>L139-M139-N139-O139-P139</f>
        <v>0</v>
      </c>
      <c r="R48" s="30">
        <v>150000</v>
      </c>
      <c r="S48" s="48"/>
      <c r="T48" s="38">
        <v>100000</v>
      </c>
      <c r="U48" s="38"/>
      <c r="V48" s="35"/>
      <c r="W48" s="35"/>
      <c r="X48" s="35"/>
      <c r="Y48" s="134" t="s">
        <v>373</v>
      </c>
      <c r="Z48" s="60" t="s">
        <v>41</v>
      </c>
      <c r="AA48" s="118">
        <f t="shared" si="13"/>
        <v>0</v>
      </c>
      <c r="AC48" s="176"/>
      <c r="AD48" s="176"/>
      <c r="AE48" s="176"/>
      <c r="AF48" s="176"/>
      <c r="AG48" s="49">
        <v>100000</v>
      </c>
      <c r="AH48" s="176"/>
      <c r="AI48" s="177">
        <f t="shared" si="9"/>
        <v>100000</v>
      </c>
      <c r="AJ48" s="175" t="str">
        <f t="shared" si="10"/>
        <v>OK</v>
      </c>
      <c r="AK48" s="323">
        <v>100000</v>
      </c>
    </row>
    <row r="49" spans="2:36" s="117" customFormat="1" ht="30" customHeight="1" thickBot="1">
      <c r="B49" s="151"/>
      <c r="C49" s="63"/>
      <c r="D49" s="52"/>
      <c r="E49" s="52" t="s">
        <v>22</v>
      </c>
      <c r="F49" s="157">
        <f>SUM(F44:F48)</f>
        <v>1068433</v>
      </c>
      <c r="G49" s="289">
        <f aca="true" t="shared" si="18" ref="G49:V49">SUM(G44:G48)</f>
        <v>16969</v>
      </c>
      <c r="H49" s="289">
        <f t="shared" si="18"/>
        <v>0</v>
      </c>
      <c r="I49" s="289">
        <f t="shared" si="18"/>
        <v>0</v>
      </c>
      <c r="J49" s="339">
        <f t="shared" si="18"/>
        <v>634339</v>
      </c>
      <c r="K49" s="351">
        <f t="shared" si="18"/>
        <v>442000</v>
      </c>
      <c r="L49" s="346">
        <f t="shared" si="18"/>
        <v>949398</v>
      </c>
      <c r="M49" s="289">
        <f t="shared" si="18"/>
        <v>0</v>
      </c>
      <c r="N49" s="289">
        <f t="shared" si="18"/>
        <v>0</v>
      </c>
      <c r="O49" s="289">
        <f t="shared" si="18"/>
        <v>0</v>
      </c>
      <c r="P49" s="289">
        <f t="shared" si="18"/>
        <v>0</v>
      </c>
      <c r="Q49" s="289" t="e">
        <f t="shared" si="18"/>
        <v>#VALUE!</v>
      </c>
      <c r="R49" s="157">
        <f t="shared" si="18"/>
        <v>492000</v>
      </c>
      <c r="S49" s="327">
        <f t="shared" si="18"/>
        <v>0</v>
      </c>
      <c r="T49" s="152">
        <f t="shared" si="18"/>
        <v>350000</v>
      </c>
      <c r="U49" s="152">
        <f t="shared" si="18"/>
        <v>0</v>
      </c>
      <c r="V49" s="279">
        <f t="shared" si="18"/>
        <v>92000</v>
      </c>
      <c r="W49" s="329"/>
      <c r="X49" s="153"/>
      <c r="Y49" s="153"/>
      <c r="AA49" s="118">
        <f t="shared" si="13"/>
        <v>0</v>
      </c>
      <c r="AC49" s="157">
        <f aca="true" t="shared" si="19" ref="AC49:AH49">SUM(AC48)</f>
        <v>0</v>
      </c>
      <c r="AD49" s="157">
        <f t="shared" si="19"/>
        <v>0</v>
      </c>
      <c r="AE49" s="157">
        <f t="shared" si="19"/>
        <v>0</v>
      </c>
      <c r="AF49" s="157">
        <f t="shared" si="19"/>
        <v>0</v>
      </c>
      <c r="AG49" s="157">
        <f t="shared" si="19"/>
        <v>100000</v>
      </c>
      <c r="AH49" s="157">
        <f t="shared" si="19"/>
        <v>0</v>
      </c>
      <c r="AI49" s="177">
        <f t="shared" si="9"/>
        <v>100000</v>
      </c>
      <c r="AJ49" s="175" t="str">
        <f t="shared" si="10"/>
        <v>OUT</v>
      </c>
    </row>
    <row r="50" spans="1:36" s="60" customFormat="1" ht="38.25" customHeight="1" thickBot="1">
      <c r="A50" s="60">
        <v>39</v>
      </c>
      <c r="B50" s="82" t="s">
        <v>32</v>
      </c>
      <c r="C50" s="87" t="s">
        <v>122</v>
      </c>
      <c r="D50" s="37" t="s">
        <v>122</v>
      </c>
      <c r="E50" s="37" t="s">
        <v>127</v>
      </c>
      <c r="F50" s="26">
        <v>901333</v>
      </c>
      <c r="G50" s="293"/>
      <c r="H50" s="293"/>
      <c r="I50" s="293"/>
      <c r="J50" s="341"/>
      <c r="K50" s="353">
        <f>L50-F50</f>
        <v>56040</v>
      </c>
      <c r="L50" s="121">
        <v>957373</v>
      </c>
      <c r="M50" s="293"/>
      <c r="N50" s="293"/>
      <c r="O50" s="293"/>
      <c r="P50" s="293"/>
      <c r="Q50" s="301">
        <f>L50-M50-N50-O50-P50</f>
        <v>957373</v>
      </c>
      <c r="R50" s="26">
        <v>37559</v>
      </c>
      <c r="S50" s="43"/>
      <c r="T50" s="44"/>
      <c r="U50" s="44"/>
      <c r="V50" s="45">
        <v>56040</v>
      </c>
      <c r="W50" s="45"/>
      <c r="X50" s="45"/>
      <c r="Y50" s="119" t="s">
        <v>313</v>
      </c>
      <c r="Z50" s="60" t="s">
        <v>41</v>
      </c>
      <c r="AA50" s="118">
        <f t="shared" si="13"/>
        <v>0</v>
      </c>
      <c r="AC50" s="25"/>
      <c r="AI50" s="177">
        <f t="shared" si="9"/>
        <v>0</v>
      </c>
      <c r="AJ50" s="175" t="str">
        <f t="shared" si="10"/>
        <v>OK</v>
      </c>
    </row>
    <row r="51" spans="2:36" s="117" customFormat="1" ht="30" customHeight="1" thickBot="1">
      <c r="B51" s="151"/>
      <c r="C51" s="63"/>
      <c r="D51" s="52"/>
      <c r="E51" s="52" t="s">
        <v>22</v>
      </c>
      <c r="F51" s="157">
        <f>SUM(F50)</f>
        <v>901333</v>
      </c>
      <c r="G51" s="289"/>
      <c r="H51" s="289"/>
      <c r="I51" s="289"/>
      <c r="J51" s="339"/>
      <c r="K51" s="351">
        <f>SUM(K50)</f>
        <v>56040</v>
      </c>
      <c r="L51" s="346">
        <f>SUM(L50)</f>
        <v>957373</v>
      </c>
      <c r="M51" s="289"/>
      <c r="N51" s="289"/>
      <c r="O51" s="289"/>
      <c r="P51" s="289"/>
      <c r="Q51" s="289"/>
      <c r="R51" s="157">
        <f>SUM(R50)</f>
        <v>37559</v>
      </c>
      <c r="S51" s="327">
        <f>SUM(S50)</f>
        <v>0</v>
      </c>
      <c r="T51" s="152">
        <f>SUM(T50)</f>
        <v>0</v>
      </c>
      <c r="U51" s="152">
        <f>SUM(U50)</f>
        <v>0</v>
      </c>
      <c r="V51" s="279">
        <f>SUM(V50)</f>
        <v>56040</v>
      </c>
      <c r="W51" s="329"/>
      <c r="X51" s="153"/>
      <c r="Y51" s="153"/>
      <c r="AA51" s="118">
        <f t="shared" si="13"/>
        <v>0</v>
      </c>
      <c r="AC51" s="157">
        <f aca="true" t="shared" si="20" ref="AC51:AH51">SUM(AC50)</f>
        <v>0</v>
      </c>
      <c r="AD51" s="157">
        <f t="shared" si="20"/>
        <v>0</v>
      </c>
      <c r="AE51" s="157">
        <f t="shared" si="20"/>
        <v>0</v>
      </c>
      <c r="AF51" s="157">
        <f t="shared" si="20"/>
        <v>0</v>
      </c>
      <c r="AG51" s="157">
        <f t="shared" si="20"/>
        <v>0</v>
      </c>
      <c r="AH51" s="157">
        <f t="shared" si="20"/>
        <v>0</v>
      </c>
      <c r="AI51" s="177">
        <f t="shared" si="9"/>
        <v>0</v>
      </c>
      <c r="AJ51" s="175" t="str">
        <f t="shared" si="10"/>
        <v>OK</v>
      </c>
    </row>
    <row r="52" spans="1:36" s="60" customFormat="1" ht="50.25" customHeight="1">
      <c r="A52" s="60">
        <v>40</v>
      </c>
      <c r="B52" s="83" t="s">
        <v>31</v>
      </c>
      <c r="C52" s="179" t="s">
        <v>39</v>
      </c>
      <c r="D52" s="51" t="s">
        <v>265</v>
      </c>
      <c r="E52" s="37" t="s">
        <v>129</v>
      </c>
      <c r="F52" s="257">
        <v>92400</v>
      </c>
      <c r="G52" s="293"/>
      <c r="H52" s="293"/>
      <c r="I52" s="293"/>
      <c r="J52" s="341"/>
      <c r="K52" s="356">
        <v>92400</v>
      </c>
      <c r="L52" s="121">
        <v>92400</v>
      </c>
      <c r="M52" s="293"/>
      <c r="N52" s="293"/>
      <c r="O52" s="293"/>
      <c r="P52" s="293"/>
      <c r="Q52" s="301">
        <f aca="true" t="shared" si="21" ref="Q52:Q57">L52-M52-N52-O52-P52</f>
        <v>92400</v>
      </c>
      <c r="R52" s="257">
        <v>92400</v>
      </c>
      <c r="S52" s="256"/>
      <c r="T52" s="165"/>
      <c r="U52" s="165"/>
      <c r="V52" s="166">
        <v>92400</v>
      </c>
      <c r="W52" s="166"/>
      <c r="X52" s="166"/>
      <c r="Y52" s="119" t="s">
        <v>338</v>
      </c>
      <c r="Z52" s="60" t="s">
        <v>41</v>
      </c>
      <c r="AA52" s="118">
        <f t="shared" si="13"/>
        <v>0</v>
      </c>
      <c r="AI52" s="177">
        <f t="shared" si="9"/>
        <v>0</v>
      </c>
      <c r="AJ52" s="175" t="str">
        <f t="shared" si="10"/>
        <v>OK</v>
      </c>
    </row>
    <row r="53" spans="1:37" s="60" customFormat="1" ht="52.5" customHeight="1">
      <c r="A53" s="117">
        <v>41</v>
      </c>
      <c r="B53" s="83"/>
      <c r="C53" s="179"/>
      <c r="D53" s="37" t="s">
        <v>267</v>
      </c>
      <c r="E53" s="37" t="s">
        <v>280</v>
      </c>
      <c r="F53" s="257">
        <v>2011082</v>
      </c>
      <c r="G53" s="293"/>
      <c r="H53" s="293"/>
      <c r="I53" s="293"/>
      <c r="J53" s="341"/>
      <c r="K53" s="356">
        <v>7737</v>
      </c>
      <c r="L53" s="121">
        <v>1849128</v>
      </c>
      <c r="M53" s="293"/>
      <c r="N53" s="293"/>
      <c r="O53" s="293"/>
      <c r="P53" s="293"/>
      <c r="Q53" s="301">
        <f t="shared" si="21"/>
        <v>1849128</v>
      </c>
      <c r="R53" s="257">
        <v>7762</v>
      </c>
      <c r="S53" s="256"/>
      <c r="T53" s="165"/>
      <c r="U53" s="165"/>
      <c r="V53" s="166">
        <v>7737</v>
      </c>
      <c r="W53" s="166"/>
      <c r="X53" s="166"/>
      <c r="Y53" s="119" t="s">
        <v>340</v>
      </c>
      <c r="Z53" s="60" t="s">
        <v>41</v>
      </c>
      <c r="AA53" s="118">
        <f t="shared" si="13"/>
        <v>0</v>
      </c>
      <c r="AI53" s="177">
        <f t="shared" si="9"/>
        <v>0</v>
      </c>
      <c r="AJ53" s="175" t="str">
        <f t="shared" si="10"/>
        <v>OK</v>
      </c>
      <c r="AK53" s="25"/>
    </row>
    <row r="54" spans="1:37" s="60" customFormat="1" ht="42" customHeight="1">
      <c r="A54" s="60">
        <v>42</v>
      </c>
      <c r="B54" s="83"/>
      <c r="C54" s="180" t="s">
        <v>516</v>
      </c>
      <c r="D54" s="37" t="s">
        <v>517</v>
      </c>
      <c r="E54" s="37" t="s">
        <v>383</v>
      </c>
      <c r="F54" s="26">
        <v>154782768</v>
      </c>
      <c r="G54" s="293">
        <v>40085762</v>
      </c>
      <c r="H54" s="293"/>
      <c r="I54" s="293"/>
      <c r="J54" s="341">
        <v>114697006</v>
      </c>
      <c r="K54" s="353">
        <v>1504000</v>
      </c>
      <c r="L54" s="121">
        <v>158619628</v>
      </c>
      <c r="M54" s="293"/>
      <c r="N54" s="293"/>
      <c r="O54" s="293"/>
      <c r="P54" s="293"/>
      <c r="Q54" s="301">
        <f t="shared" si="21"/>
        <v>158619628</v>
      </c>
      <c r="R54" s="26">
        <v>740000</v>
      </c>
      <c r="S54" s="43"/>
      <c r="T54" s="44"/>
      <c r="U54" s="44"/>
      <c r="V54" s="45">
        <v>1504000</v>
      </c>
      <c r="W54" s="45"/>
      <c r="X54" s="45"/>
      <c r="Y54" s="119" t="s">
        <v>89</v>
      </c>
      <c r="Z54" s="60" t="s">
        <v>41</v>
      </c>
      <c r="AA54" s="118">
        <f t="shared" si="13"/>
        <v>0</v>
      </c>
      <c r="AH54" s="25"/>
      <c r="AI54" s="177">
        <f t="shared" si="9"/>
        <v>0</v>
      </c>
      <c r="AJ54" s="175" t="str">
        <f t="shared" si="10"/>
        <v>OK</v>
      </c>
      <c r="AK54" s="25"/>
    </row>
    <row r="55" spans="1:37" s="60" customFormat="1" ht="55.5" customHeight="1">
      <c r="A55" s="117">
        <v>43</v>
      </c>
      <c r="B55" s="83"/>
      <c r="C55" s="180" t="s">
        <v>135</v>
      </c>
      <c r="D55" s="37" t="s">
        <v>136</v>
      </c>
      <c r="E55" s="37"/>
      <c r="F55" s="26">
        <v>8067596</v>
      </c>
      <c r="G55" s="293">
        <v>957877</v>
      </c>
      <c r="H55" s="293"/>
      <c r="I55" s="293">
        <v>7062900</v>
      </c>
      <c r="J55" s="341">
        <v>46819</v>
      </c>
      <c r="K55" s="353">
        <v>100000</v>
      </c>
      <c r="L55" s="121">
        <v>99299563</v>
      </c>
      <c r="M55" s="293"/>
      <c r="N55" s="293"/>
      <c r="O55" s="293"/>
      <c r="P55" s="293"/>
      <c r="Q55" s="301">
        <f t="shared" si="21"/>
        <v>99299563</v>
      </c>
      <c r="R55" s="26">
        <v>56855</v>
      </c>
      <c r="S55" s="43"/>
      <c r="T55" s="44">
        <v>100000</v>
      </c>
      <c r="U55" s="44"/>
      <c r="V55" s="45"/>
      <c r="W55" s="45"/>
      <c r="X55" s="45"/>
      <c r="Y55" s="119" t="s">
        <v>90</v>
      </c>
      <c r="Z55" s="60" t="s">
        <v>41</v>
      </c>
      <c r="AA55" s="118">
        <f t="shared" si="13"/>
        <v>0</v>
      </c>
      <c r="AG55" s="44">
        <v>100000</v>
      </c>
      <c r="AH55" s="25"/>
      <c r="AI55" s="177">
        <f t="shared" si="9"/>
        <v>100000</v>
      </c>
      <c r="AJ55" s="175" t="str">
        <f t="shared" si="10"/>
        <v>OK</v>
      </c>
      <c r="AK55" s="44">
        <v>100000</v>
      </c>
    </row>
    <row r="56" spans="1:37" s="60" customFormat="1" ht="42" customHeight="1">
      <c r="A56" s="60">
        <v>44</v>
      </c>
      <c r="B56" s="83"/>
      <c r="C56" s="87" t="s">
        <v>342</v>
      </c>
      <c r="D56" s="37" t="s">
        <v>343</v>
      </c>
      <c r="E56" s="37" t="s">
        <v>126</v>
      </c>
      <c r="F56" s="26">
        <v>28258993</v>
      </c>
      <c r="G56" s="293">
        <v>3851919</v>
      </c>
      <c r="H56" s="293"/>
      <c r="I56" s="293"/>
      <c r="J56" s="341">
        <v>24407074</v>
      </c>
      <c r="K56" s="353">
        <v>18000</v>
      </c>
      <c r="L56" s="121">
        <v>27788207</v>
      </c>
      <c r="M56" s="293"/>
      <c r="N56" s="293"/>
      <c r="O56" s="293"/>
      <c r="P56" s="293"/>
      <c r="Q56" s="301">
        <f t="shared" si="21"/>
        <v>27788207</v>
      </c>
      <c r="R56" s="26">
        <v>9000</v>
      </c>
      <c r="S56" s="43"/>
      <c r="T56" s="44"/>
      <c r="U56" s="44"/>
      <c r="V56" s="45">
        <v>18000</v>
      </c>
      <c r="W56" s="45"/>
      <c r="X56" s="45"/>
      <c r="Y56" s="119" t="s">
        <v>95</v>
      </c>
      <c r="Z56" s="60" t="s">
        <v>41</v>
      </c>
      <c r="AA56" s="118">
        <f t="shared" si="13"/>
        <v>0</v>
      </c>
      <c r="AG56" s="56"/>
      <c r="AH56" s="25"/>
      <c r="AI56" s="177">
        <f t="shared" si="9"/>
        <v>0</v>
      </c>
      <c r="AJ56" s="175" t="str">
        <f t="shared" si="10"/>
        <v>OK</v>
      </c>
      <c r="AK56" s="56"/>
    </row>
    <row r="57" spans="1:37" s="60" customFormat="1" ht="42.75" customHeight="1">
      <c r="A57" s="117">
        <v>45</v>
      </c>
      <c r="B57" s="83"/>
      <c r="C57" s="181" t="s">
        <v>209</v>
      </c>
      <c r="D57" s="47" t="s">
        <v>437</v>
      </c>
      <c r="E57" s="37" t="s">
        <v>210</v>
      </c>
      <c r="F57" s="26" t="s">
        <v>57</v>
      </c>
      <c r="G57" s="293"/>
      <c r="H57" s="293"/>
      <c r="I57" s="293"/>
      <c r="J57" s="341"/>
      <c r="K57" s="353">
        <v>150000</v>
      </c>
      <c r="L57" s="121" t="s">
        <v>57</v>
      </c>
      <c r="M57" s="293"/>
      <c r="N57" s="293"/>
      <c r="O57" s="293"/>
      <c r="P57" s="293"/>
      <c r="Q57" s="301" t="e">
        <f t="shared" si="21"/>
        <v>#VALUE!</v>
      </c>
      <c r="R57" s="26">
        <v>150000</v>
      </c>
      <c r="S57" s="43"/>
      <c r="T57" s="44">
        <v>150000</v>
      </c>
      <c r="U57" s="44"/>
      <c r="V57" s="45"/>
      <c r="W57" s="45"/>
      <c r="X57" s="45"/>
      <c r="Y57" s="119" t="s">
        <v>371</v>
      </c>
      <c r="Z57" s="60" t="s">
        <v>41</v>
      </c>
      <c r="AA57" s="118">
        <f t="shared" si="13"/>
        <v>0</v>
      </c>
      <c r="AG57" s="44">
        <v>150000</v>
      </c>
      <c r="AH57" s="44"/>
      <c r="AI57" s="177">
        <f t="shared" si="9"/>
        <v>150000</v>
      </c>
      <c r="AJ57" s="175" t="str">
        <f t="shared" si="10"/>
        <v>OK</v>
      </c>
      <c r="AK57" s="44">
        <v>150000</v>
      </c>
    </row>
    <row r="58" spans="1:37" s="60" customFormat="1" ht="42.75" customHeight="1">
      <c r="A58" s="60">
        <v>46</v>
      </c>
      <c r="B58" s="83"/>
      <c r="C58" s="179"/>
      <c r="D58" s="51"/>
      <c r="E58" s="37" t="s">
        <v>66</v>
      </c>
      <c r="F58" s="26">
        <v>25343647</v>
      </c>
      <c r="G58" s="293">
        <v>3856376</v>
      </c>
      <c r="H58" s="293"/>
      <c r="I58" s="293"/>
      <c r="J58" s="341">
        <v>21487271</v>
      </c>
      <c r="K58" s="353">
        <v>400000</v>
      </c>
      <c r="L58" s="121">
        <v>25199386</v>
      </c>
      <c r="M58" s="293"/>
      <c r="N58" s="293"/>
      <c r="O58" s="293"/>
      <c r="P58" s="293"/>
      <c r="Q58" s="301"/>
      <c r="R58" s="26">
        <v>85738</v>
      </c>
      <c r="S58" s="43"/>
      <c r="T58" s="44"/>
      <c r="U58" s="44"/>
      <c r="V58" s="45">
        <v>400000</v>
      </c>
      <c r="W58" s="45"/>
      <c r="X58" s="45"/>
      <c r="Y58" s="119" t="s">
        <v>528</v>
      </c>
      <c r="Z58" s="60" t="s">
        <v>41</v>
      </c>
      <c r="AA58" s="118">
        <f t="shared" si="13"/>
        <v>0</v>
      </c>
      <c r="AG58" s="56"/>
      <c r="AH58" s="56"/>
      <c r="AI58" s="177">
        <f t="shared" si="9"/>
        <v>0</v>
      </c>
      <c r="AJ58" s="175" t="str">
        <f t="shared" si="10"/>
        <v>OK</v>
      </c>
      <c r="AK58" s="56"/>
    </row>
    <row r="59" spans="1:37" s="60" customFormat="1" ht="45.75" customHeight="1">
      <c r="A59" s="117">
        <v>47</v>
      </c>
      <c r="B59" s="83"/>
      <c r="C59" s="182"/>
      <c r="D59" s="46"/>
      <c r="E59" s="37" t="s">
        <v>568</v>
      </c>
      <c r="F59" s="26">
        <v>621690</v>
      </c>
      <c r="G59" s="293"/>
      <c r="H59" s="293"/>
      <c r="I59" s="293"/>
      <c r="J59" s="341">
        <v>621690</v>
      </c>
      <c r="K59" s="353">
        <f>1214413-F59</f>
        <v>592723</v>
      </c>
      <c r="L59" s="121">
        <v>1214413</v>
      </c>
      <c r="M59" s="293"/>
      <c r="N59" s="293"/>
      <c r="O59" s="293"/>
      <c r="P59" s="293"/>
      <c r="Q59" s="301">
        <f>L59-M59-N59-O59-P59</f>
        <v>1214413</v>
      </c>
      <c r="R59" s="26">
        <v>120000</v>
      </c>
      <c r="S59" s="43"/>
      <c r="T59" s="44"/>
      <c r="U59" s="44"/>
      <c r="V59" s="45">
        <v>592723</v>
      </c>
      <c r="W59" s="45"/>
      <c r="X59" s="45"/>
      <c r="Y59" s="119" t="s">
        <v>96</v>
      </c>
      <c r="Z59" s="60" t="s">
        <v>41</v>
      </c>
      <c r="AA59" s="118">
        <f t="shared" si="13"/>
        <v>0</v>
      </c>
      <c r="AG59" s="56"/>
      <c r="AH59" s="56"/>
      <c r="AI59" s="177">
        <f t="shared" si="9"/>
        <v>0</v>
      </c>
      <c r="AJ59" s="175" t="str">
        <f t="shared" si="10"/>
        <v>OK</v>
      </c>
      <c r="AK59" s="56"/>
    </row>
    <row r="60" spans="1:36" s="60" customFormat="1" ht="69.75" customHeight="1" thickBot="1">
      <c r="A60" s="60">
        <v>48</v>
      </c>
      <c r="B60" s="93"/>
      <c r="C60" s="181" t="s">
        <v>40</v>
      </c>
      <c r="D60" s="37" t="s">
        <v>302</v>
      </c>
      <c r="E60" s="47" t="s">
        <v>351</v>
      </c>
      <c r="F60" s="30" t="s">
        <v>57</v>
      </c>
      <c r="G60" s="304"/>
      <c r="H60" s="304"/>
      <c r="I60" s="304"/>
      <c r="J60" s="345"/>
      <c r="K60" s="355">
        <v>5000</v>
      </c>
      <c r="L60" s="124" t="s">
        <v>57</v>
      </c>
      <c r="M60" s="304"/>
      <c r="N60" s="304"/>
      <c r="O60" s="304"/>
      <c r="P60" s="304"/>
      <c r="Q60" s="301" t="e">
        <f>L60-M60-N60-O60-P60</f>
        <v>#VALUE!</v>
      </c>
      <c r="R60" s="30">
        <v>5000</v>
      </c>
      <c r="S60" s="48"/>
      <c r="T60" s="49"/>
      <c r="U60" s="49"/>
      <c r="V60" s="35">
        <v>5000</v>
      </c>
      <c r="W60" s="35"/>
      <c r="X60" s="35"/>
      <c r="Y60" s="134" t="s">
        <v>354</v>
      </c>
      <c r="Z60" s="60" t="s">
        <v>41</v>
      </c>
      <c r="AA60" s="118">
        <f t="shared" si="13"/>
        <v>0</v>
      </c>
      <c r="AI60" s="177">
        <f t="shared" si="9"/>
        <v>0</v>
      </c>
      <c r="AJ60" s="175" t="str">
        <f t="shared" si="10"/>
        <v>OK</v>
      </c>
    </row>
    <row r="61" spans="2:36" s="117" customFormat="1" ht="30" customHeight="1" thickBot="1">
      <c r="B61" s="151"/>
      <c r="C61" s="63"/>
      <c r="D61" s="52"/>
      <c r="E61" s="52" t="s">
        <v>22</v>
      </c>
      <c r="F61" s="157">
        <f>SUM(F52:F60)</f>
        <v>219178176</v>
      </c>
      <c r="G61" s="289">
        <f aca="true" t="shared" si="22" ref="G61:V61">SUM(G52:G60)</f>
        <v>48751934</v>
      </c>
      <c r="H61" s="289">
        <f t="shared" si="22"/>
        <v>0</v>
      </c>
      <c r="I61" s="289">
        <f t="shared" si="22"/>
        <v>7062900</v>
      </c>
      <c r="J61" s="339">
        <f t="shared" si="22"/>
        <v>161259860</v>
      </c>
      <c r="K61" s="351">
        <f t="shared" si="22"/>
        <v>2869860</v>
      </c>
      <c r="L61" s="346">
        <f t="shared" si="22"/>
        <v>314062725</v>
      </c>
      <c r="M61" s="289">
        <f t="shared" si="22"/>
        <v>0</v>
      </c>
      <c r="N61" s="289">
        <f t="shared" si="22"/>
        <v>0</v>
      </c>
      <c r="O61" s="289">
        <f t="shared" si="22"/>
        <v>0</v>
      </c>
      <c r="P61" s="289">
        <f t="shared" si="22"/>
        <v>0</v>
      </c>
      <c r="Q61" s="289" t="e">
        <f t="shared" si="22"/>
        <v>#VALUE!</v>
      </c>
      <c r="R61" s="157">
        <f t="shared" si="22"/>
        <v>1266755</v>
      </c>
      <c r="S61" s="327">
        <f t="shared" si="22"/>
        <v>0</v>
      </c>
      <c r="T61" s="152">
        <f t="shared" si="22"/>
        <v>250000</v>
      </c>
      <c r="U61" s="152">
        <f t="shared" si="22"/>
        <v>0</v>
      </c>
      <c r="V61" s="279">
        <f t="shared" si="22"/>
        <v>2619860</v>
      </c>
      <c r="W61" s="329"/>
      <c r="X61" s="153"/>
      <c r="Y61" s="153"/>
      <c r="AA61" s="118">
        <f t="shared" si="13"/>
        <v>0</v>
      </c>
      <c r="AC61" s="157">
        <f aca="true" t="shared" si="23" ref="AC61:AH61">SUM(AC60)</f>
        <v>0</v>
      </c>
      <c r="AD61" s="157">
        <f t="shared" si="23"/>
        <v>0</v>
      </c>
      <c r="AE61" s="157">
        <f t="shared" si="23"/>
        <v>0</v>
      </c>
      <c r="AF61" s="157">
        <f t="shared" si="23"/>
        <v>0</v>
      </c>
      <c r="AG61" s="157">
        <f t="shared" si="23"/>
        <v>0</v>
      </c>
      <c r="AH61" s="157">
        <f t="shared" si="23"/>
        <v>0</v>
      </c>
      <c r="AI61" s="177">
        <f t="shared" si="9"/>
        <v>0</v>
      </c>
      <c r="AJ61" s="175" t="str">
        <f t="shared" si="10"/>
        <v>OUT</v>
      </c>
    </row>
    <row r="62" spans="2:37" s="60" customFormat="1" ht="31.5" customHeight="1" thickBot="1">
      <c r="B62" s="333"/>
      <c r="C62" s="334"/>
      <c r="D62" s="335"/>
      <c r="E62" s="127" t="s">
        <v>455</v>
      </c>
      <c r="F62" s="31">
        <f>F8+F23+F33+F36+F41+F43+F49+F51+F61</f>
        <v>239413523</v>
      </c>
      <c r="G62" s="268">
        <f aca="true" t="shared" si="24" ref="G62:V62">G8+G23+G33+G36+G41+G43+G49+G51+G61</f>
        <v>49159985</v>
      </c>
      <c r="H62" s="268">
        <f t="shared" si="24"/>
        <v>225571</v>
      </c>
      <c r="I62" s="268">
        <f t="shared" si="24"/>
        <v>7062900</v>
      </c>
      <c r="J62" s="331">
        <f t="shared" si="24"/>
        <v>177610565</v>
      </c>
      <c r="K62" s="357">
        <f t="shared" si="24"/>
        <v>12634571</v>
      </c>
      <c r="L62" s="347">
        <f t="shared" si="24"/>
        <v>329843184</v>
      </c>
      <c r="M62" s="268">
        <f t="shared" si="24"/>
        <v>0</v>
      </c>
      <c r="N62" s="268">
        <f t="shared" si="24"/>
        <v>0</v>
      </c>
      <c r="O62" s="268">
        <f t="shared" si="24"/>
        <v>0</v>
      </c>
      <c r="P62" s="268">
        <f t="shared" si="24"/>
        <v>0</v>
      </c>
      <c r="Q62" s="268" t="e">
        <f t="shared" si="24"/>
        <v>#VALUE!</v>
      </c>
      <c r="R62" s="31">
        <f t="shared" si="24"/>
        <v>12953779</v>
      </c>
      <c r="S62" s="104">
        <f t="shared" si="24"/>
        <v>0</v>
      </c>
      <c r="T62" s="101">
        <f t="shared" si="24"/>
        <v>717836</v>
      </c>
      <c r="U62" s="101">
        <f t="shared" si="24"/>
        <v>0</v>
      </c>
      <c r="V62" s="101">
        <f t="shared" si="24"/>
        <v>11916735</v>
      </c>
      <c r="W62" s="264"/>
      <c r="X62" s="328"/>
      <c r="Y62" s="81"/>
      <c r="AA62" s="118">
        <f>K62-S62-T62-U62-V62</f>
        <v>0</v>
      </c>
      <c r="AC62" s="101" t="e">
        <f>#REF!+#REF!+#REF!+#REF!+#REF!+#REF!+#REF!+AC31+AC34+AC59+AC60</f>
        <v>#REF!</v>
      </c>
      <c r="AD62" s="101" t="e">
        <f>#REF!+#REF!+#REF!+#REF!+#REF!+#REF!+#REF!+AD31+AD34+AD59+AD60</f>
        <v>#REF!</v>
      </c>
      <c r="AE62" s="101" t="e">
        <f>#REF!+#REF!+#REF!+#REF!+#REF!+#REF!+#REF!+AE31+AE34+AE59+AE60</f>
        <v>#REF!</v>
      </c>
      <c r="AF62" s="101" t="e">
        <f>#REF!+#REF!+#REF!+#REF!+#REF!+#REF!+#REF!+AF31+AF34+AF59+AF60</f>
        <v>#REF!</v>
      </c>
      <c r="AG62" s="101" t="e">
        <f>#REF!+#REF!+#REF!+#REF!+#REF!+#REF!+#REF!+AG31+AG34+AG59+AG60</f>
        <v>#REF!</v>
      </c>
      <c r="AH62" s="101" t="e">
        <f>#REF!+#REF!+#REF!+#REF!+#REF!+#REF!+#REF!+AH31+AH34+AH59+AH60</f>
        <v>#REF!</v>
      </c>
      <c r="AI62" s="101" t="e">
        <f>#REF!+#REF!+#REF!+#REF!+#REF!+#REF!+#REF!+AI31+AI34+AI59+AI60</f>
        <v>#REF!</v>
      </c>
      <c r="AJ62" s="175" t="e">
        <f t="shared" si="10"/>
        <v>#REF!</v>
      </c>
      <c r="AK62" s="60" t="e">
        <f>SUM(#REF!)</f>
        <v>#REF!</v>
      </c>
    </row>
  </sheetData>
  <sheetProtection/>
  <mergeCells count="4">
    <mergeCell ref="G3:J3"/>
    <mergeCell ref="M3:P3"/>
    <mergeCell ref="S3:V3"/>
    <mergeCell ref="B5:B6"/>
  </mergeCells>
  <printOptions/>
  <pageMargins left="0.5118110236220472" right="0.4330708661417323" top="0.35433070866141736" bottom="0.4724409448818898" header="0.2755905511811024" footer="0.2362204724409449"/>
  <pageSetup horizontalDpi="600" verticalDpi="600" orientation="portrait" paperSize="9" scale="10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K131"/>
  <sheetViews>
    <sheetView zoomScalePageLayoutView="0" workbookViewId="0" topLeftCell="A96">
      <selection activeCell="F102" sqref="F102"/>
    </sheetView>
  </sheetViews>
  <sheetFormatPr defaultColWidth="9.00390625" defaultRowHeight="13.5"/>
  <cols>
    <col min="1" max="1" width="3.625" style="60" customWidth="1"/>
    <col min="2" max="2" width="2.625" style="60" customWidth="1"/>
    <col min="3" max="3" width="4.875" style="60" customWidth="1"/>
    <col min="4" max="4" width="7.50390625" style="60" customWidth="1"/>
    <col min="5" max="6" width="11.00390625" style="60" customWidth="1"/>
    <col min="7" max="7" width="10.25390625" style="60" hidden="1" customWidth="1"/>
    <col min="8" max="8" width="9.25390625" style="60" hidden="1" customWidth="1"/>
    <col min="9" max="9" width="9.25390625" style="320" hidden="1" customWidth="1"/>
    <col min="10" max="10" width="13.50390625" style="320" hidden="1" customWidth="1"/>
    <col min="11" max="11" width="12.125" style="60" customWidth="1"/>
    <col min="12" max="12" width="9.875" style="60" hidden="1" customWidth="1"/>
    <col min="13" max="13" width="16.25390625" style="60" hidden="1" customWidth="1"/>
    <col min="14" max="14" width="15.875" style="60" hidden="1" customWidth="1"/>
    <col min="15" max="15" width="13.75390625" style="60" hidden="1" customWidth="1"/>
    <col min="16" max="16" width="9.50390625" style="60" hidden="1" customWidth="1"/>
    <col min="17" max="17" width="1.4921875" style="60" hidden="1" customWidth="1"/>
    <col min="18" max="18" width="1.75390625" style="60" hidden="1" customWidth="1"/>
    <col min="19" max="19" width="12.50390625" style="60" customWidth="1"/>
    <col min="20" max="20" width="11.125" style="60" customWidth="1"/>
    <col min="21" max="21" width="11.875" style="60" customWidth="1"/>
    <col min="22" max="22" width="11.125" style="60" customWidth="1"/>
    <col min="23" max="23" width="1.00390625" style="60" hidden="1" customWidth="1"/>
    <col min="24" max="24" width="2.625" style="60" customWidth="1"/>
    <col min="25" max="25" width="11.75390625" style="136" customWidth="1"/>
    <col min="26" max="26" width="2.75390625" style="60" customWidth="1"/>
    <col min="27" max="27" width="10.25390625" style="60" customWidth="1"/>
    <col min="28" max="28" width="3.25390625" style="60" customWidth="1"/>
    <col min="29" max="29" width="15.75390625" style="60" customWidth="1"/>
    <col min="30" max="30" width="16.125" style="60" customWidth="1"/>
    <col min="31" max="32" width="10.125" style="60" customWidth="1"/>
    <col min="33" max="33" width="15.25390625" style="60" customWidth="1"/>
    <col min="34" max="35" width="11.125" style="60" customWidth="1"/>
    <col min="36" max="36" width="18.125" style="60" customWidth="1"/>
    <col min="37" max="37" width="13.875" style="60" customWidth="1"/>
    <col min="38" max="16384" width="9.00390625" style="60" customWidth="1"/>
  </cols>
  <sheetData>
    <row r="1" spans="3:25" ht="17.25" customHeight="1">
      <c r="C1" s="67"/>
      <c r="D1" s="68" t="s">
        <v>457</v>
      </c>
      <c r="E1" s="69" t="s">
        <v>145</v>
      </c>
      <c r="F1" s="69"/>
      <c r="G1" s="69"/>
      <c r="H1" s="69"/>
      <c r="I1" s="319"/>
      <c r="J1" s="319"/>
      <c r="K1" s="70"/>
      <c r="L1" s="69"/>
      <c r="M1" s="69"/>
      <c r="N1" s="69"/>
      <c r="O1" s="69"/>
      <c r="P1" s="69"/>
      <c r="Q1" s="69"/>
      <c r="R1" s="70"/>
      <c r="T1" s="70"/>
      <c r="U1" s="70"/>
      <c r="V1" s="71" t="s">
        <v>430</v>
      </c>
      <c r="W1" s="71"/>
      <c r="X1" s="71"/>
      <c r="Y1" s="130"/>
    </row>
    <row r="2" spans="3:25" ht="18" customHeight="1" thickBot="1">
      <c r="C2" s="67"/>
      <c r="D2" s="67"/>
      <c r="K2" s="72" t="s">
        <v>429</v>
      </c>
      <c r="R2" s="72" t="s">
        <v>429</v>
      </c>
      <c r="T2" s="73"/>
      <c r="U2" s="270"/>
      <c r="V2" s="74"/>
      <c r="W2" s="75"/>
      <c r="X2" s="75"/>
      <c r="Y2" s="130"/>
    </row>
    <row r="3" spans="2:37" ht="21.75" customHeight="1">
      <c r="B3" s="76" t="s">
        <v>442</v>
      </c>
      <c r="C3" s="77" t="s">
        <v>456</v>
      </c>
      <c r="D3" s="78" t="s">
        <v>50</v>
      </c>
      <c r="E3" s="125" t="s">
        <v>427</v>
      </c>
      <c r="F3" s="280" t="s">
        <v>426</v>
      </c>
      <c r="G3" s="455" t="s">
        <v>465</v>
      </c>
      <c r="H3" s="455"/>
      <c r="I3" s="455"/>
      <c r="J3" s="456"/>
      <c r="K3" s="348" t="s">
        <v>425</v>
      </c>
      <c r="L3" s="280" t="s">
        <v>426</v>
      </c>
      <c r="M3" s="455" t="s">
        <v>246</v>
      </c>
      <c r="N3" s="455"/>
      <c r="O3" s="455"/>
      <c r="P3" s="455"/>
      <c r="Q3" s="281"/>
      <c r="R3" s="186" t="s">
        <v>425</v>
      </c>
      <c r="S3" s="452" t="s">
        <v>424</v>
      </c>
      <c r="T3" s="452"/>
      <c r="U3" s="452"/>
      <c r="V3" s="453"/>
      <c r="W3" s="79" t="s">
        <v>276</v>
      </c>
      <c r="X3" s="78"/>
      <c r="Y3" s="80" t="s">
        <v>423</v>
      </c>
      <c r="AA3" s="28" t="s">
        <v>301</v>
      </c>
      <c r="AC3" s="117" t="s">
        <v>444</v>
      </c>
      <c r="AD3" s="117" t="s">
        <v>446</v>
      </c>
      <c r="AE3" s="117" t="s">
        <v>213</v>
      </c>
      <c r="AF3" s="117" t="s">
        <v>565</v>
      </c>
      <c r="AG3" s="117" t="s">
        <v>286</v>
      </c>
      <c r="AH3" s="117" t="s">
        <v>215</v>
      </c>
      <c r="AI3" s="117"/>
      <c r="AJ3" s="117" t="s">
        <v>300</v>
      </c>
      <c r="AK3" s="117" t="s">
        <v>369</v>
      </c>
    </row>
    <row r="4" spans="2:25" ht="21.75" customHeight="1" thickBot="1">
      <c r="B4" s="112"/>
      <c r="C4" s="113"/>
      <c r="D4" s="114"/>
      <c r="E4" s="126"/>
      <c r="F4" s="282" t="s">
        <v>464</v>
      </c>
      <c r="G4" s="283" t="s">
        <v>422</v>
      </c>
      <c r="H4" s="284" t="s">
        <v>421</v>
      </c>
      <c r="I4" s="321" t="s">
        <v>420</v>
      </c>
      <c r="J4" s="337" t="s">
        <v>419</v>
      </c>
      <c r="K4" s="349"/>
      <c r="L4" s="282" t="s">
        <v>309</v>
      </c>
      <c r="M4" s="283" t="s">
        <v>422</v>
      </c>
      <c r="N4" s="284" t="s">
        <v>421</v>
      </c>
      <c r="O4" s="284" t="s">
        <v>420</v>
      </c>
      <c r="P4" s="284" t="s">
        <v>419</v>
      </c>
      <c r="Q4" s="285" t="s">
        <v>195</v>
      </c>
      <c r="R4" s="188"/>
      <c r="S4" s="171" t="s">
        <v>422</v>
      </c>
      <c r="T4" s="172" t="s">
        <v>421</v>
      </c>
      <c r="U4" s="172" t="s">
        <v>420</v>
      </c>
      <c r="V4" s="173" t="s">
        <v>419</v>
      </c>
      <c r="W4" s="115"/>
      <c r="X4" s="114"/>
      <c r="Y4" s="81"/>
    </row>
    <row r="5" spans="1:36" s="117" customFormat="1" ht="60" customHeight="1" thickBot="1">
      <c r="A5" s="117">
        <v>1</v>
      </c>
      <c r="B5" s="140" t="s">
        <v>384</v>
      </c>
      <c r="C5" s="137" t="s">
        <v>384</v>
      </c>
      <c r="D5" s="36" t="s">
        <v>385</v>
      </c>
      <c r="E5" s="51" t="s">
        <v>386</v>
      </c>
      <c r="F5" s="156">
        <v>15000</v>
      </c>
      <c r="G5" s="287"/>
      <c r="H5" s="287"/>
      <c r="I5" s="287"/>
      <c r="J5" s="358"/>
      <c r="K5" s="365">
        <v>-7500</v>
      </c>
      <c r="L5" s="286">
        <v>20000</v>
      </c>
      <c r="M5" s="287"/>
      <c r="N5" s="287"/>
      <c r="O5" s="287"/>
      <c r="P5" s="287"/>
      <c r="Q5" s="287"/>
      <c r="R5" s="156">
        <v>-10000</v>
      </c>
      <c r="S5" s="326"/>
      <c r="T5" s="147"/>
      <c r="U5" s="147"/>
      <c r="V5" s="148">
        <v>-7500</v>
      </c>
      <c r="W5" s="149"/>
      <c r="X5" s="150"/>
      <c r="Y5" s="116" t="s">
        <v>146</v>
      </c>
      <c r="Z5" s="117" t="s">
        <v>37</v>
      </c>
      <c r="AA5" s="118">
        <f aca="true" t="shared" si="0" ref="AA5:AA36">K5-S5-T5-U5-V5</f>
        <v>0</v>
      </c>
      <c r="AI5" s="177">
        <f aca="true" t="shared" si="1" ref="AI5:AI32">SUM(AC5:AH5)</f>
        <v>0</v>
      </c>
      <c r="AJ5" s="175" t="str">
        <f aca="true" t="shared" si="2" ref="AJ5:AJ32">IF(T5=AI5,"OK","OUT")</f>
        <v>OK</v>
      </c>
    </row>
    <row r="6" spans="2:36" s="117" customFormat="1" ht="30" customHeight="1" thickBot="1">
      <c r="B6" s="151"/>
      <c r="C6" s="63"/>
      <c r="D6" s="52"/>
      <c r="E6" s="52" t="s">
        <v>22</v>
      </c>
      <c r="F6" s="157">
        <f>SUM(F5)</f>
        <v>15000</v>
      </c>
      <c r="G6" s="289"/>
      <c r="H6" s="289"/>
      <c r="I6" s="289"/>
      <c r="J6" s="339"/>
      <c r="K6" s="351">
        <f>SUM(K5)</f>
        <v>-7500</v>
      </c>
      <c r="L6" s="288">
        <f>SUM(L5)</f>
        <v>20000</v>
      </c>
      <c r="M6" s="289"/>
      <c r="N6" s="289"/>
      <c r="O6" s="289"/>
      <c r="P6" s="289"/>
      <c r="Q6" s="289"/>
      <c r="R6" s="157">
        <f>SUM(R5)</f>
        <v>-10000</v>
      </c>
      <c r="S6" s="327">
        <f>SUM(S5)</f>
        <v>0</v>
      </c>
      <c r="T6" s="152">
        <f>SUM(T5)</f>
        <v>0</v>
      </c>
      <c r="U6" s="152">
        <f>SUM(U5)</f>
        <v>0</v>
      </c>
      <c r="V6" s="279">
        <f>SUM(V5)</f>
        <v>-7500</v>
      </c>
      <c r="W6" s="154"/>
      <c r="X6" s="153"/>
      <c r="Y6" s="153"/>
      <c r="AA6" s="118">
        <f t="shared" si="0"/>
        <v>0</v>
      </c>
      <c r="AC6" s="157">
        <f aca="true" t="shared" si="3" ref="AC6:AH6">SUM(AC5)</f>
        <v>0</v>
      </c>
      <c r="AD6" s="157">
        <f t="shared" si="3"/>
        <v>0</v>
      </c>
      <c r="AE6" s="157">
        <f t="shared" si="3"/>
        <v>0</v>
      </c>
      <c r="AF6" s="157">
        <f t="shared" si="3"/>
        <v>0</v>
      </c>
      <c r="AG6" s="157">
        <f t="shared" si="3"/>
        <v>0</v>
      </c>
      <c r="AH6" s="157">
        <f t="shared" si="3"/>
        <v>0</v>
      </c>
      <c r="AI6" s="177">
        <f t="shared" si="1"/>
        <v>0</v>
      </c>
      <c r="AJ6" s="175" t="str">
        <f t="shared" si="2"/>
        <v>OK</v>
      </c>
    </row>
    <row r="7" spans="1:36" ht="45" customHeight="1">
      <c r="A7" s="60">
        <v>2</v>
      </c>
      <c r="B7" s="450" t="s">
        <v>348</v>
      </c>
      <c r="C7" s="146" t="s">
        <v>243</v>
      </c>
      <c r="D7" s="46" t="s">
        <v>244</v>
      </c>
      <c r="E7" s="46"/>
      <c r="F7" s="32">
        <v>677094</v>
      </c>
      <c r="G7" s="291"/>
      <c r="H7" s="291">
        <v>122363</v>
      </c>
      <c r="I7" s="291"/>
      <c r="J7" s="338">
        <v>554731</v>
      </c>
      <c r="K7" s="350">
        <v>-135419</v>
      </c>
      <c r="L7" s="290">
        <v>705223</v>
      </c>
      <c r="M7" s="291"/>
      <c r="N7" s="291">
        <v>122086</v>
      </c>
      <c r="O7" s="291"/>
      <c r="P7" s="291">
        <v>583137</v>
      </c>
      <c r="Q7" s="291"/>
      <c r="R7" s="32">
        <v>-141044</v>
      </c>
      <c r="S7" s="33"/>
      <c r="T7" s="34">
        <v>-24473</v>
      </c>
      <c r="U7" s="34"/>
      <c r="V7" s="144">
        <v>-110946</v>
      </c>
      <c r="W7" s="108"/>
      <c r="X7" s="144"/>
      <c r="Y7" s="131" t="s">
        <v>248</v>
      </c>
      <c r="Z7" s="60" t="s">
        <v>37</v>
      </c>
      <c r="AA7" s="118">
        <f t="shared" si="0"/>
        <v>0</v>
      </c>
      <c r="AH7" s="313">
        <v>-24473</v>
      </c>
      <c r="AI7" s="177">
        <f t="shared" si="1"/>
        <v>-24473</v>
      </c>
      <c r="AJ7" s="175" t="str">
        <f t="shared" si="2"/>
        <v>OK</v>
      </c>
    </row>
    <row r="8" spans="1:36" ht="70.5" customHeight="1">
      <c r="A8" s="60">
        <v>3</v>
      </c>
      <c r="B8" s="451"/>
      <c r="C8" s="88" t="s">
        <v>458</v>
      </c>
      <c r="D8" s="47" t="s">
        <v>225</v>
      </c>
      <c r="E8" s="46" t="s">
        <v>226</v>
      </c>
      <c r="F8" s="32">
        <v>1505038</v>
      </c>
      <c r="G8" s="291"/>
      <c r="H8" s="291">
        <v>6255</v>
      </c>
      <c r="I8" s="291"/>
      <c r="J8" s="338">
        <v>1498783</v>
      </c>
      <c r="K8" s="350">
        <v>-1098030</v>
      </c>
      <c r="L8" s="290">
        <v>1754628</v>
      </c>
      <c r="M8" s="291"/>
      <c r="N8" s="291">
        <v>12628</v>
      </c>
      <c r="O8" s="291"/>
      <c r="P8" s="291">
        <v>1742000</v>
      </c>
      <c r="Q8" s="291"/>
      <c r="R8" s="32">
        <v>-877314</v>
      </c>
      <c r="S8" s="33"/>
      <c r="T8" s="34"/>
      <c r="U8" s="34"/>
      <c r="V8" s="27">
        <v>-1098030</v>
      </c>
      <c r="W8" s="108"/>
      <c r="X8" s="144"/>
      <c r="Y8" s="131" t="s">
        <v>466</v>
      </c>
      <c r="Z8" s="60" t="s">
        <v>37</v>
      </c>
      <c r="AA8" s="118">
        <f t="shared" si="0"/>
        <v>0</v>
      </c>
      <c r="AI8" s="177">
        <f t="shared" si="1"/>
        <v>0</v>
      </c>
      <c r="AJ8" s="175" t="str">
        <f t="shared" si="2"/>
        <v>OK</v>
      </c>
    </row>
    <row r="9" spans="1:36" ht="31.5" customHeight="1">
      <c r="A9" s="60">
        <v>4</v>
      </c>
      <c r="B9" s="311"/>
      <c r="C9" s="84" t="s">
        <v>408</v>
      </c>
      <c r="D9" s="47" t="s">
        <v>407</v>
      </c>
      <c r="E9" s="46" t="s">
        <v>336</v>
      </c>
      <c r="F9" s="32">
        <v>44246</v>
      </c>
      <c r="G9" s="291"/>
      <c r="H9" s="291"/>
      <c r="I9" s="291"/>
      <c r="J9" s="338">
        <v>44246</v>
      </c>
      <c r="K9" s="350">
        <v>-44246</v>
      </c>
      <c r="L9" s="290">
        <v>44246</v>
      </c>
      <c r="M9" s="291"/>
      <c r="N9" s="291"/>
      <c r="O9" s="291"/>
      <c r="P9" s="291"/>
      <c r="Q9" s="291"/>
      <c r="R9" s="32">
        <v>-44246</v>
      </c>
      <c r="S9" s="33"/>
      <c r="T9" s="34"/>
      <c r="U9" s="34"/>
      <c r="V9" s="27">
        <v>-44246</v>
      </c>
      <c r="W9" s="143" t="s">
        <v>250</v>
      </c>
      <c r="X9" s="144"/>
      <c r="Y9" s="131" t="s">
        <v>250</v>
      </c>
      <c r="Z9" s="60" t="s">
        <v>37</v>
      </c>
      <c r="AA9" s="118">
        <f t="shared" si="0"/>
        <v>0</v>
      </c>
      <c r="AI9" s="177">
        <f t="shared" si="1"/>
        <v>0</v>
      </c>
      <c r="AJ9" s="175" t="str">
        <f t="shared" si="2"/>
        <v>OK</v>
      </c>
    </row>
    <row r="10" spans="1:37" ht="43.5" customHeight="1">
      <c r="A10" s="60">
        <v>5</v>
      </c>
      <c r="B10" s="83"/>
      <c r="C10" s="85"/>
      <c r="D10" s="51"/>
      <c r="E10" s="46" t="s">
        <v>418</v>
      </c>
      <c r="F10" s="32">
        <v>63983</v>
      </c>
      <c r="G10" s="291"/>
      <c r="H10" s="291">
        <v>8787</v>
      </c>
      <c r="I10" s="291"/>
      <c r="J10" s="338">
        <f>F10-H10</f>
        <v>55196</v>
      </c>
      <c r="K10" s="350">
        <v>-63983</v>
      </c>
      <c r="L10" s="290">
        <v>65239</v>
      </c>
      <c r="M10" s="291"/>
      <c r="N10" s="291"/>
      <c r="O10" s="291"/>
      <c r="P10" s="291"/>
      <c r="Q10" s="291"/>
      <c r="R10" s="32">
        <v>-65239</v>
      </c>
      <c r="S10" s="33"/>
      <c r="T10" s="34">
        <v>-8787</v>
      </c>
      <c r="U10" s="34"/>
      <c r="V10" s="27">
        <v>-55196</v>
      </c>
      <c r="W10" s="143" t="s">
        <v>388</v>
      </c>
      <c r="X10" s="144"/>
      <c r="Y10" s="131" t="s">
        <v>268</v>
      </c>
      <c r="Z10" s="60" t="s">
        <v>37</v>
      </c>
      <c r="AA10" s="118">
        <f t="shared" si="0"/>
        <v>0</v>
      </c>
      <c r="AH10" s="313">
        <v>-8787</v>
      </c>
      <c r="AI10" s="177">
        <f t="shared" si="1"/>
        <v>-8787</v>
      </c>
      <c r="AJ10" s="175" t="str">
        <f t="shared" si="2"/>
        <v>OK</v>
      </c>
      <c r="AK10" s="313">
        <v>-8787</v>
      </c>
    </row>
    <row r="11" spans="1:36" ht="39.75" customHeight="1">
      <c r="A11" s="60">
        <v>6</v>
      </c>
      <c r="B11" s="83"/>
      <c r="C11" s="85"/>
      <c r="D11" s="51"/>
      <c r="E11" s="46" t="s">
        <v>34</v>
      </c>
      <c r="F11" s="32">
        <v>123595</v>
      </c>
      <c r="G11" s="291"/>
      <c r="H11" s="291"/>
      <c r="I11" s="291"/>
      <c r="J11" s="338">
        <v>123595</v>
      </c>
      <c r="K11" s="350">
        <v>-123595</v>
      </c>
      <c r="L11" s="290">
        <v>124534</v>
      </c>
      <c r="M11" s="291"/>
      <c r="N11" s="291"/>
      <c r="O11" s="291"/>
      <c r="P11" s="291"/>
      <c r="Q11" s="291"/>
      <c r="R11" s="32">
        <v>-124534</v>
      </c>
      <c r="S11" s="33"/>
      <c r="T11" s="34"/>
      <c r="U11" s="34"/>
      <c r="V11" s="27">
        <v>-123595</v>
      </c>
      <c r="W11" s="143" t="s">
        <v>224</v>
      </c>
      <c r="X11" s="144"/>
      <c r="Y11" s="131" t="s">
        <v>224</v>
      </c>
      <c r="Z11" s="60" t="s">
        <v>37</v>
      </c>
      <c r="AA11" s="118">
        <f t="shared" si="0"/>
        <v>0</v>
      </c>
      <c r="AH11" s="56"/>
      <c r="AI11" s="177">
        <f t="shared" si="1"/>
        <v>0</v>
      </c>
      <c r="AJ11" s="175" t="str">
        <f t="shared" si="2"/>
        <v>OK</v>
      </c>
    </row>
    <row r="12" spans="1:36" ht="31.5" customHeight="1">
      <c r="A12" s="60">
        <v>7</v>
      </c>
      <c r="B12" s="83"/>
      <c r="C12" s="85"/>
      <c r="D12" s="51"/>
      <c r="E12" s="46" t="s">
        <v>337</v>
      </c>
      <c r="F12" s="32">
        <v>61458</v>
      </c>
      <c r="G12" s="291"/>
      <c r="H12" s="291"/>
      <c r="I12" s="291"/>
      <c r="J12" s="338">
        <v>61458</v>
      </c>
      <c r="K12" s="350">
        <v>-61458</v>
      </c>
      <c r="L12" s="290">
        <v>62073</v>
      </c>
      <c r="M12" s="291"/>
      <c r="N12" s="291"/>
      <c r="O12" s="291"/>
      <c r="P12" s="291"/>
      <c r="Q12" s="291"/>
      <c r="R12" s="32">
        <v>-62073</v>
      </c>
      <c r="S12" s="33"/>
      <c r="T12" s="34"/>
      <c r="U12" s="34"/>
      <c r="V12" s="27">
        <v>-61458</v>
      </c>
      <c r="W12" s="143" t="s">
        <v>224</v>
      </c>
      <c r="X12" s="144"/>
      <c r="Y12" s="131" t="s">
        <v>224</v>
      </c>
      <c r="Z12" s="60" t="s">
        <v>37</v>
      </c>
      <c r="AA12" s="118">
        <f t="shared" si="0"/>
        <v>0</v>
      </c>
      <c r="AI12" s="177">
        <f t="shared" si="1"/>
        <v>0</v>
      </c>
      <c r="AJ12" s="175" t="str">
        <f t="shared" si="2"/>
        <v>OK</v>
      </c>
    </row>
    <row r="13" spans="1:36" ht="31.5" customHeight="1">
      <c r="A13" s="60">
        <v>8</v>
      </c>
      <c r="B13" s="83"/>
      <c r="C13" s="86"/>
      <c r="D13" s="46"/>
      <c r="E13" s="46" t="s">
        <v>249</v>
      </c>
      <c r="F13" s="32">
        <v>352256</v>
      </c>
      <c r="G13" s="291"/>
      <c r="H13" s="291"/>
      <c r="I13" s="291"/>
      <c r="J13" s="338">
        <v>352256</v>
      </c>
      <c r="K13" s="350">
        <v>-352256</v>
      </c>
      <c r="L13" s="290">
        <v>356121</v>
      </c>
      <c r="M13" s="291"/>
      <c r="N13" s="291"/>
      <c r="O13" s="291"/>
      <c r="P13" s="291"/>
      <c r="Q13" s="291"/>
      <c r="R13" s="32">
        <v>-356121</v>
      </c>
      <c r="S13" s="33"/>
      <c r="T13" s="34"/>
      <c r="U13" s="34"/>
      <c r="V13" s="27">
        <v>-352256</v>
      </c>
      <c r="W13" s="143" t="s">
        <v>224</v>
      </c>
      <c r="X13" s="144"/>
      <c r="Y13" s="131" t="s">
        <v>224</v>
      </c>
      <c r="Z13" s="60" t="s">
        <v>37</v>
      </c>
      <c r="AA13" s="118">
        <f t="shared" si="0"/>
        <v>0</v>
      </c>
      <c r="AI13" s="177">
        <f t="shared" si="1"/>
        <v>0</v>
      </c>
      <c r="AJ13" s="175" t="str">
        <f t="shared" si="2"/>
        <v>OK</v>
      </c>
    </row>
    <row r="14" spans="1:37" ht="46.5" customHeight="1">
      <c r="A14" s="60">
        <v>9</v>
      </c>
      <c r="B14" s="83"/>
      <c r="C14" s="87" t="s">
        <v>417</v>
      </c>
      <c r="D14" s="46" t="s">
        <v>416</v>
      </c>
      <c r="E14" s="46" t="s">
        <v>227</v>
      </c>
      <c r="F14" s="32">
        <v>673000</v>
      </c>
      <c r="G14" s="291"/>
      <c r="H14" s="291">
        <v>673000</v>
      </c>
      <c r="I14" s="291"/>
      <c r="J14" s="338"/>
      <c r="K14" s="350">
        <v>-673000</v>
      </c>
      <c r="L14" s="290">
        <v>1041000</v>
      </c>
      <c r="M14" s="291"/>
      <c r="N14" s="291"/>
      <c r="O14" s="291"/>
      <c r="P14" s="291"/>
      <c r="Q14" s="291"/>
      <c r="R14" s="32">
        <v>-1041000</v>
      </c>
      <c r="S14" s="33"/>
      <c r="T14" s="34">
        <v>-673000</v>
      </c>
      <c r="U14" s="34"/>
      <c r="V14" s="27"/>
      <c r="W14" s="143" t="s">
        <v>387</v>
      </c>
      <c r="X14" s="144"/>
      <c r="Y14" s="131" t="s">
        <v>269</v>
      </c>
      <c r="Z14" s="60" t="s">
        <v>37</v>
      </c>
      <c r="AA14" s="118">
        <f t="shared" si="0"/>
        <v>0</v>
      </c>
      <c r="AH14" s="313">
        <v>-673000</v>
      </c>
      <c r="AI14" s="177">
        <f t="shared" si="1"/>
        <v>-673000</v>
      </c>
      <c r="AJ14" s="175" t="str">
        <f t="shared" si="2"/>
        <v>OK</v>
      </c>
      <c r="AK14" s="313">
        <v>-673000</v>
      </c>
    </row>
    <row r="15" spans="1:36" ht="31.5" customHeight="1">
      <c r="A15" s="60">
        <v>10</v>
      </c>
      <c r="B15" s="83"/>
      <c r="C15" s="84" t="s">
        <v>415</v>
      </c>
      <c r="D15" s="37" t="s">
        <v>414</v>
      </c>
      <c r="E15" s="46" t="s">
        <v>413</v>
      </c>
      <c r="F15" s="32">
        <v>208776</v>
      </c>
      <c r="G15" s="291"/>
      <c r="H15" s="291">
        <v>43850</v>
      </c>
      <c r="I15" s="291"/>
      <c r="J15" s="338">
        <f>F15-H15</f>
        <v>164926</v>
      </c>
      <c r="K15" s="350">
        <v>-104388</v>
      </c>
      <c r="L15" s="290">
        <v>221961</v>
      </c>
      <c r="M15" s="291"/>
      <c r="N15" s="291">
        <v>44139</v>
      </c>
      <c r="O15" s="291"/>
      <c r="P15" s="291">
        <v>177822</v>
      </c>
      <c r="Q15" s="291"/>
      <c r="R15" s="32">
        <v>-110981</v>
      </c>
      <c r="S15" s="33"/>
      <c r="T15" s="34">
        <v>-21925</v>
      </c>
      <c r="U15" s="34"/>
      <c r="V15" s="144">
        <v>-82463</v>
      </c>
      <c r="W15" s="108"/>
      <c r="X15" s="144"/>
      <c r="Y15" s="131" t="s">
        <v>307</v>
      </c>
      <c r="Z15" s="60" t="s">
        <v>37</v>
      </c>
      <c r="AA15" s="118">
        <f t="shared" si="0"/>
        <v>0</v>
      </c>
      <c r="AG15" s="313">
        <v>-21925</v>
      </c>
      <c r="AI15" s="177">
        <f t="shared" si="1"/>
        <v>-21925</v>
      </c>
      <c r="AJ15" s="175" t="str">
        <f t="shared" si="2"/>
        <v>OK</v>
      </c>
    </row>
    <row r="16" spans="1:36" ht="31.5" customHeight="1">
      <c r="A16" s="60">
        <v>11</v>
      </c>
      <c r="B16" s="83"/>
      <c r="C16" s="87" t="s">
        <v>412</v>
      </c>
      <c r="D16" s="46" t="s">
        <v>409</v>
      </c>
      <c r="E16" s="46"/>
      <c r="F16" s="32">
        <v>1050</v>
      </c>
      <c r="G16" s="291">
        <v>1050</v>
      </c>
      <c r="H16" s="291"/>
      <c r="I16" s="291"/>
      <c r="J16" s="338"/>
      <c r="K16" s="350">
        <v>-1050</v>
      </c>
      <c r="L16" s="290">
        <v>1223</v>
      </c>
      <c r="M16" s="291"/>
      <c r="N16" s="291"/>
      <c r="O16" s="291"/>
      <c r="P16" s="291"/>
      <c r="Q16" s="291"/>
      <c r="R16" s="32">
        <v>-1223</v>
      </c>
      <c r="S16" s="33">
        <v>-1050</v>
      </c>
      <c r="T16" s="34"/>
      <c r="U16" s="34"/>
      <c r="V16" s="27"/>
      <c r="W16" s="108"/>
      <c r="X16" s="144"/>
      <c r="Y16" s="131"/>
      <c r="Z16" s="60" t="s">
        <v>37</v>
      </c>
      <c r="AA16" s="118">
        <f t="shared" si="0"/>
        <v>0</v>
      </c>
      <c r="AI16" s="177">
        <f t="shared" si="1"/>
        <v>0</v>
      </c>
      <c r="AJ16" s="175" t="str">
        <f t="shared" si="2"/>
        <v>OK</v>
      </c>
    </row>
    <row r="17" spans="1:36" ht="40.5" customHeight="1">
      <c r="A17" s="60">
        <v>12</v>
      </c>
      <c r="B17" s="83"/>
      <c r="C17" s="84" t="s">
        <v>11</v>
      </c>
      <c r="D17" s="51" t="s">
        <v>346</v>
      </c>
      <c r="E17" s="46" t="s">
        <v>347</v>
      </c>
      <c r="F17" s="32">
        <v>4517502</v>
      </c>
      <c r="G17" s="291"/>
      <c r="H17" s="291"/>
      <c r="I17" s="291"/>
      <c r="J17" s="338">
        <v>4517502</v>
      </c>
      <c r="K17" s="350">
        <v>-6000</v>
      </c>
      <c r="L17" s="290">
        <v>5380741</v>
      </c>
      <c r="M17" s="291"/>
      <c r="N17" s="291"/>
      <c r="O17" s="291"/>
      <c r="P17" s="291"/>
      <c r="Q17" s="291"/>
      <c r="R17" s="32">
        <v>-6000</v>
      </c>
      <c r="S17" s="33"/>
      <c r="T17" s="34"/>
      <c r="U17" s="34"/>
      <c r="V17" s="27">
        <v>-6000</v>
      </c>
      <c r="W17" s="108"/>
      <c r="X17" s="144"/>
      <c r="Y17" s="131" t="s">
        <v>469</v>
      </c>
      <c r="Z17" s="60" t="s">
        <v>37</v>
      </c>
      <c r="AA17" s="118">
        <f t="shared" si="0"/>
        <v>0</v>
      </c>
      <c r="AI17" s="177">
        <f t="shared" si="1"/>
        <v>0</v>
      </c>
      <c r="AJ17" s="175" t="str">
        <f t="shared" si="2"/>
        <v>OK</v>
      </c>
    </row>
    <row r="18" spans="1:36" ht="34.5" customHeight="1">
      <c r="A18" s="60">
        <v>13</v>
      </c>
      <c r="B18" s="83"/>
      <c r="C18" s="85"/>
      <c r="D18" s="47" t="s">
        <v>12</v>
      </c>
      <c r="E18" s="37" t="s">
        <v>13</v>
      </c>
      <c r="F18" s="32">
        <v>3000</v>
      </c>
      <c r="G18" s="291"/>
      <c r="H18" s="291"/>
      <c r="I18" s="291"/>
      <c r="J18" s="338">
        <v>3000</v>
      </c>
      <c r="K18" s="350">
        <v>-3000</v>
      </c>
      <c r="L18" s="290">
        <v>2975</v>
      </c>
      <c r="M18" s="291"/>
      <c r="N18" s="291"/>
      <c r="O18" s="291"/>
      <c r="P18" s="291"/>
      <c r="Q18" s="291"/>
      <c r="R18" s="32">
        <v>-2975</v>
      </c>
      <c r="S18" s="33"/>
      <c r="T18" s="34"/>
      <c r="U18" s="34"/>
      <c r="V18" s="27">
        <v>-3000</v>
      </c>
      <c r="W18" s="108"/>
      <c r="X18" s="144"/>
      <c r="Y18" s="131"/>
      <c r="Z18" s="60" t="s">
        <v>37</v>
      </c>
      <c r="AA18" s="118">
        <f t="shared" si="0"/>
        <v>0</v>
      </c>
      <c r="AI18" s="177">
        <f t="shared" si="1"/>
        <v>0</v>
      </c>
      <c r="AJ18" s="175" t="str">
        <f t="shared" si="2"/>
        <v>OK</v>
      </c>
    </row>
    <row r="19" spans="1:36" ht="31.5" customHeight="1">
      <c r="A19" s="60">
        <v>14</v>
      </c>
      <c r="B19" s="83"/>
      <c r="C19" s="85"/>
      <c r="D19" s="46"/>
      <c r="E19" s="37" t="s">
        <v>14</v>
      </c>
      <c r="F19" s="32">
        <v>1086</v>
      </c>
      <c r="G19" s="291"/>
      <c r="H19" s="291"/>
      <c r="I19" s="291"/>
      <c r="J19" s="338">
        <v>1086</v>
      </c>
      <c r="K19" s="350">
        <v>-1086</v>
      </c>
      <c r="L19" s="290">
        <v>1240</v>
      </c>
      <c r="M19" s="291"/>
      <c r="N19" s="291"/>
      <c r="O19" s="291"/>
      <c r="P19" s="291"/>
      <c r="Q19" s="291"/>
      <c r="R19" s="32">
        <v>-1240</v>
      </c>
      <c r="S19" s="33"/>
      <c r="T19" s="34"/>
      <c r="U19" s="34"/>
      <c r="V19" s="27">
        <v>-1086</v>
      </c>
      <c r="W19" s="108"/>
      <c r="X19" s="144"/>
      <c r="Y19" s="131"/>
      <c r="Z19" s="60" t="s">
        <v>37</v>
      </c>
      <c r="AA19" s="118">
        <f t="shared" si="0"/>
        <v>0</v>
      </c>
      <c r="AI19" s="177">
        <f t="shared" si="1"/>
        <v>0</v>
      </c>
      <c r="AJ19" s="175" t="str">
        <f t="shared" si="2"/>
        <v>OK</v>
      </c>
    </row>
    <row r="20" spans="1:36" ht="31.5" customHeight="1">
      <c r="A20" s="60">
        <v>15</v>
      </c>
      <c r="B20" s="83"/>
      <c r="C20" s="84" t="s">
        <v>389</v>
      </c>
      <c r="D20" s="47" t="s">
        <v>390</v>
      </c>
      <c r="E20" s="37" t="s">
        <v>60</v>
      </c>
      <c r="F20" s="32">
        <v>3592</v>
      </c>
      <c r="G20" s="291"/>
      <c r="H20" s="291"/>
      <c r="I20" s="291"/>
      <c r="J20" s="338">
        <v>3592</v>
      </c>
      <c r="K20" s="350">
        <v>-3592</v>
      </c>
      <c r="L20" s="290">
        <v>3592</v>
      </c>
      <c r="M20" s="291"/>
      <c r="N20" s="291"/>
      <c r="O20" s="291"/>
      <c r="P20" s="291"/>
      <c r="Q20" s="291"/>
      <c r="R20" s="32">
        <v>-3592</v>
      </c>
      <c r="S20" s="33"/>
      <c r="T20" s="34"/>
      <c r="U20" s="34"/>
      <c r="V20" s="27">
        <v>-3592</v>
      </c>
      <c r="W20" s="143"/>
      <c r="X20" s="144"/>
      <c r="Y20" s="37" t="s">
        <v>518</v>
      </c>
      <c r="Z20" s="60" t="s">
        <v>37</v>
      </c>
      <c r="AA20" s="118">
        <f t="shared" si="0"/>
        <v>0</v>
      </c>
      <c r="AH20" s="70"/>
      <c r="AI20" s="177">
        <f t="shared" si="1"/>
        <v>0</v>
      </c>
      <c r="AJ20" s="175" t="str">
        <f t="shared" si="2"/>
        <v>OK</v>
      </c>
    </row>
    <row r="21" spans="1:36" ht="31.5" customHeight="1">
      <c r="A21" s="60">
        <v>16</v>
      </c>
      <c r="B21" s="83"/>
      <c r="C21" s="85"/>
      <c r="D21" s="37" t="s">
        <v>251</v>
      </c>
      <c r="E21" s="37" t="s">
        <v>252</v>
      </c>
      <c r="F21" s="32">
        <v>620719</v>
      </c>
      <c r="G21" s="291"/>
      <c r="H21" s="291"/>
      <c r="I21" s="291"/>
      <c r="J21" s="338">
        <v>620719</v>
      </c>
      <c r="K21" s="350">
        <v>-310359</v>
      </c>
      <c r="L21" s="290">
        <v>620597</v>
      </c>
      <c r="M21" s="291"/>
      <c r="N21" s="291"/>
      <c r="O21" s="291"/>
      <c r="P21" s="291"/>
      <c r="Q21" s="291"/>
      <c r="R21" s="32">
        <v>-310298</v>
      </c>
      <c r="S21" s="33"/>
      <c r="T21" s="34"/>
      <c r="U21" s="34"/>
      <c r="V21" s="27">
        <v>-310359</v>
      </c>
      <c r="W21" s="108"/>
      <c r="X21" s="144"/>
      <c r="Y21" s="119" t="s">
        <v>3</v>
      </c>
      <c r="Z21" s="60" t="s">
        <v>37</v>
      </c>
      <c r="AA21" s="118">
        <f t="shared" si="0"/>
        <v>0</v>
      </c>
      <c r="AI21" s="177">
        <f t="shared" si="1"/>
        <v>0</v>
      </c>
      <c r="AJ21" s="175" t="str">
        <f t="shared" si="2"/>
        <v>OK</v>
      </c>
    </row>
    <row r="22" spans="1:36" ht="31.5" customHeight="1">
      <c r="A22" s="60">
        <v>17</v>
      </c>
      <c r="B22" s="83"/>
      <c r="C22" s="86"/>
      <c r="D22" s="46" t="s">
        <v>254</v>
      </c>
      <c r="E22" s="46" t="s">
        <v>255</v>
      </c>
      <c r="F22" s="32">
        <v>115291</v>
      </c>
      <c r="G22" s="291">
        <v>51880</v>
      </c>
      <c r="H22" s="291"/>
      <c r="I22" s="291"/>
      <c r="J22" s="338">
        <f>F22-G22</f>
        <v>63411</v>
      </c>
      <c r="K22" s="350">
        <v>-57645</v>
      </c>
      <c r="L22" s="290">
        <v>66796</v>
      </c>
      <c r="M22" s="291"/>
      <c r="N22" s="291"/>
      <c r="O22" s="291"/>
      <c r="P22" s="291"/>
      <c r="Q22" s="291"/>
      <c r="R22" s="32">
        <v>-34000</v>
      </c>
      <c r="S22" s="33">
        <v>-25940</v>
      </c>
      <c r="T22" s="34"/>
      <c r="U22" s="34"/>
      <c r="V22" s="27">
        <v>-31705</v>
      </c>
      <c r="W22" s="108"/>
      <c r="X22" s="144"/>
      <c r="Y22" s="131" t="s">
        <v>9</v>
      </c>
      <c r="Z22" s="60" t="s">
        <v>37</v>
      </c>
      <c r="AA22" s="118">
        <f t="shared" si="0"/>
        <v>0</v>
      </c>
      <c r="AI22" s="177">
        <f t="shared" si="1"/>
        <v>0</v>
      </c>
      <c r="AJ22" s="175" t="str">
        <f t="shared" si="2"/>
        <v>OK</v>
      </c>
    </row>
    <row r="23" spans="1:36" ht="36" customHeight="1">
      <c r="A23" s="60">
        <v>18</v>
      </c>
      <c r="B23" s="83"/>
      <c r="C23" s="84" t="s">
        <v>432</v>
      </c>
      <c r="D23" s="47" t="s">
        <v>433</v>
      </c>
      <c r="E23" s="46" t="s">
        <v>434</v>
      </c>
      <c r="F23" s="32">
        <v>194550</v>
      </c>
      <c r="G23" s="291"/>
      <c r="H23" s="291"/>
      <c r="I23" s="291"/>
      <c r="J23" s="338">
        <v>194550</v>
      </c>
      <c r="K23" s="350">
        <v>-194550</v>
      </c>
      <c r="L23" s="290">
        <v>187443</v>
      </c>
      <c r="M23" s="291"/>
      <c r="N23" s="291"/>
      <c r="O23" s="291"/>
      <c r="P23" s="291"/>
      <c r="Q23" s="291"/>
      <c r="R23" s="32">
        <v>-187443</v>
      </c>
      <c r="S23" s="33"/>
      <c r="T23" s="34"/>
      <c r="U23" s="34"/>
      <c r="V23" s="27">
        <v>-194550</v>
      </c>
      <c r="W23" s="143"/>
      <c r="X23" s="144"/>
      <c r="Y23" s="142"/>
      <c r="Z23" s="60" t="s">
        <v>37</v>
      </c>
      <c r="AA23" s="118">
        <f t="shared" si="0"/>
        <v>0</v>
      </c>
      <c r="AE23" s="34"/>
      <c r="AF23" s="34"/>
      <c r="AG23" s="34"/>
      <c r="AH23" s="70">
        <f>T23-AB23-AC23-AD23-AE23-AG23</f>
        <v>0</v>
      </c>
      <c r="AI23" s="177">
        <f t="shared" si="1"/>
        <v>0</v>
      </c>
      <c r="AJ23" s="175" t="str">
        <f t="shared" si="2"/>
        <v>OK</v>
      </c>
    </row>
    <row r="24" spans="1:36" ht="55.5" customHeight="1">
      <c r="A24" s="60">
        <v>19</v>
      </c>
      <c r="B24" s="83"/>
      <c r="C24" s="88" t="s">
        <v>410</v>
      </c>
      <c r="D24" s="47" t="s">
        <v>411</v>
      </c>
      <c r="E24" s="46" t="s">
        <v>154</v>
      </c>
      <c r="F24" s="32">
        <v>2688590</v>
      </c>
      <c r="G24" s="291"/>
      <c r="H24" s="291">
        <v>2688590</v>
      </c>
      <c r="I24" s="291"/>
      <c r="J24" s="338"/>
      <c r="K24" s="350">
        <v>-1098030</v>
      </c>
      <c r="L24" s="290">
        <v>2552092</v>
      </c>
      <c r="M24" s="291"/>
      <c r="N24" s="291"/>
      <c r="O24" s="291"/>
      <c r="P24" s="291"/>
      <c r="Q24" s="291"/>
      <c r="R24" s="32">
        <v>-877314</v>
      </c>
      <c r="S24" s="33"/>
      <c r="T24" s="34">
        <v>-1098030</v>
      </c>
      <c r="U24" s="34"/>
      <c r="V24" s="27"/>
      <c r="W24" s="108"/>
      <c r="X24" s="144"/>
      <c r="Y24" s="131" t="s">
        <v>99</v>
      </c>
      <c r="Z24" s="60" t="s">
        <v>37</v>
      </c>
      <c r="AA24" s="118">
        <f t="shared" si="0"/>
        <v>0</v>
      </c>
      <c r="AG24" s="313">
        <v>-1098030</v>
      </c>
      <c r="AI24" s="177">
        <f t="shared" si="1"/>
        <v>-1098030</v>
      </c>
      <c r="AJ24" s="175" t="str">
        <f t="shared" si="2"/>
        <v>OK</v>
      </c>
    </row>
    <row r="25" spans="1:36" ht="31.5" customHeight="1">
      <c r="A25" s="60">
        <v>20</v>
      </c>
      <c r="B25" s="83"/>
      <c r="C25" s="84" t="s">
        <v>435</v>
      </c>
      <c r="D25" s="47" t="s">
        <v>436</v>
      </c>
      <c r="E25" s="46" t="s">
        <v>253</v>
      </c>
      <c r="F25" s="32">
        <v>171</v>
      </c>
      <c r="G25" s="291"/>
      <c r="H25" s="291"/>
      <c r="I25" s="291"/>
      <c r="J25" s="338">
        <v>171</v>
      </c>
      <c r="K25" s="350">
        <v>-171</v>
      </c>
      <c r="L25" s="290">
        <v>5034</v>
      </c>
      <c r="M25" s="291"/>
      <c r="N25" s="291"/>
      <c r="O25" s="291"/>
      <c r="P25" s="291"/>
      <c r="Q25" s="291"/>
      <c r="R25" s="32">
        <v>-5034</v>
      </c>
      <c r="S25" s="33"/>
      <c r="T25" s="34"/>
      <c r="U25" s="34"/>
      <c r="V25" s="27">
        <v>-171</v>
      </c>
      <c r="W25" s="108"/>
      <c r="X25" s="144"/>
      <c r="Y25" s="131"/>
      <c r="Z25" s="60" t="s">
        <v>37</v>
      </c>
      <c r="AA25" s="118">
        <f t="shared" si="0"/>
        <v>0</v>
      </c>
      <c r="AI25" s="177">
        <f t="shared" si="1"/>
        <v>0</v>
      </c>
      <c r="AJ25" s="175" t="str">
        <f t="shared" si="2"/>
        <v>OK</v>
      </c>
    </row>
    <row r="26" spans="1:37" ht="43.5" customHeight="1" thickBot="1">
      <c r="A26" s="60">
        <v>21</v>
      </c>
      <c r="B26" s="83"/>
      <c r="C26" s="85"/>
      <c r="D26" s="51"/>
      <c r="E26" s="37" t="s">
        <v>235</v>
      </c>
      <c r="F26" s="26">
        <v>34546</v>
      </c>
      <c r="G26" s="293"/>
      <c r="H26" s="293">
        <v>14124</v>
      </c>
      <c r="I26" s="293"/>
      <c r="J26" s="341">
        <f>F26-H26</f>
        <v>20422</v>
      </c>
      <c r="K26" s="353">
        <v>-34546</v>
      </c>
      <c r="L26" s="292">
        <v>35802</v>
      </c>
      <c r="M26" s="293"/>
      <c r="N26" s="293"/>
      <c r="O26" s="293"/>
      <c r="P26" s="293"/>
      <c r="Q26" s="293"/>
      <c r="R26" s="26">
        <v>-35802</v>
      </c>
      <c r="S26" s="43"/>
      <c r="T26" s="44">
        <v>-14124</v>
      </c>
      <c r="U26" s="44"/>
      <c r="V26" s="45">
        <v>-20422</v>
      </c>
      <c r="W26" s="109"/>
      <c r="X26" s="138"/>
      <c r="Y26" s="119" t="s">
        <v>468</v>
      </c>
      <c r="Z26" s="60" t="s">
        <v>37</v>
      </c>
      <c r="AA26" s="118">
        <f t="shared" si="0"/>
        <v>0</v>
      </c>
      <c r="AG26" s="315">
        <v>-14124</v>
      </c>
      <c r="AI26" s="177">
        <f t="shared" si="1"/>
        <v>-14124</v>
      </c>
      <c r="AJ26" s="175" t="str">
        <f t="shared" si="2"/>
        <v>OK</v>
      </c>
      <c r="AK26" s="315">
        <v>-14124</v>
      </c>
    </row>
    <row r="27" spans="2:36" ht="31.5" customHeight="1" thickBot="1">
      <c r="B27" s="89"/>
      <c r="C27" s="90"/>
      <c r="D27" s="52"/>
      <c r="E27" s="52" t="s">
        <v>22</v>
      </c>
      <c r="F27" s="53">
        <f aca="true" t="shared" si="4" ref="F27:P27">SUM(F7:F26)</f>
        <v>11889543</v>
      </c>
      <c r="G27" s="265">
        <f t="shared" si="4"/>
        <v>52930</v>
      </c>
      <c r="H27" s="265">
        <f t="shared" si="4"/>
        <v>3556969</v>
      </c>
      <c r="I27" s="265">
        <f t="shared" si="4"/>
        <v>0</v>
      </c>
      <c r="J27" s="359">
        <f t="shared" si="4"/>
        <v>8279644</v>
      </c>
      <c r="K27" s="366">
        <f t="shared" si="4"/>
        <v>-4366404</v>
      </c>
      <c r="L27" s="296">
        <f t="shared" si="4"/>
        <v>13232560</v>
      </c>
      <c r="M27" s="265">
        <f t="shared" si="4"/>
        <v>0</v>
      </c>
      <c r="N27" s="265">
        <f t="shared" si="4"/>
        <v>178853</v>
      </c>
      <c r="O27" s="265">
        <f t="shared" si="4"/>
        <v>0</v>
      </c>
      <c r="P27" s="265">
        <f t="shared" si="4"/>
        <v>2502959</v>
      </c>
      <c r="Q27" s="265"/>
      <c r="R27" s="53">
        <f>SUM(R7:R26)</f>
        <v>-4287473</v>
      </c>
      <c r="S27" s="62">
        <f>SUM(S7:S26)</f>
        <v>-26990</v>
      </c>
      <c r="T27" s="55">
        <f>SUM(T7:T26)</f>
        <v>-1840339</v>
      </c>
      <c r="U27" s="55">
        <f>SUM(U7:U26)</f>
        <v>0</v>
      </c>
      <c r="V27" s="58">
        <f>SUM(V7:V26)</f>
        <v>-2499075</v>
      </c>
      <c r="W27" s="62"/>
      <c r="X27" s="58"/>
      <c r="Y27" s="133"/>
      <c r="AA27" s="118">
        <f t="shared" si="0"/>
        <v>0</v>
      </c>
      <c r="AC27" s="53">
        <f aca="true" t="shared" si="5" ref="AC27:AH27">SUM(AC7:AC26)</f>
        <v>0</v>
      </c>
      <c r="AD27" s="53">
        <f t="shared" si="5"/>
        <v>0</v>
      </c>
      <c r="AE27" s="53">
        <f t="shared" si="5"/>
        <v>0</v>
      </c>
      <c r="AF27" s="53">
        <f t="shared" si="5"/>
        <v>0</v>
      </c>
      <c r="AG27" s="53">
        <f t="shared" si="5"/>
        <v>-1134079</v>
      </c>
      <c r="AH27" s="53">
        <f t="shared" si="5"/>
        <v>-706260</v>
      </c>
      <c r="AI27" s="177">
        <f t="shared" si="1"/>
        <v>-1840339</v>
      </c>
      <c r="AJ27" s="175" t="str">
        <f t="shared" si="2"/>
        <v>OK</v>
      </c>
    </row>
    <row r="28" spans="1:36" ht="31.5" customHeight="1">
      <c r="A28" s="60">
        <v>22</v>
      </c>
      <c r="B28" s="83" t="s">
        <v>53</v>
      </c>
      <c r="C28" s="85" t="s">
        <v>54</v>
      </c>
      <c r="D28" s="47" t="s">
        <v>62</v>
      </c>
      <c r="E28" s="46" t="s">
        <v>63</v>
      </c>
      <c r="F28" s="32">
        <v>416378</v>
      </c>
      <c r="G28" s="291">
        <v>276652</v>
      </c>
      <c r="H28" s="291"/>
      <c r="I28" s="291"/>
      <c r="J28" s="338">
        <v>137729</v>
      </c>
      <c r="K28" s="350">
        <v>-416378</v>
      </c>
      <c r="L28" s="290">
        <v>422339</v>
      </c>
      <c r="M28" s="291">
        <f>L28*2/3</f>
        <v>281559.3333333333</v>
      </c>
      <c r="N28" s="291"/>
      <c r="O28" s="291"/>
      <c r="P28" s="291">
        <f>L28*1/3</f>
        <v>140779.66666666666</v>
      </c>
      <c r="Q28" s="291"/>
      <c r="R28" s="32">
        <v>-416378</v>
      </c>
      <c r="S28" s="33">
        <v>-276652</v>
      </c>
      <c r="T28" s="34"/>
      <c r="U28" s="34"/>
      <c r="V28" s="27">
        <v>-139726</v>
      </c>
      <c r="W28" s="108"/>
      <c r="X28" s="144"/>
      <c r="Y28" s="131"/>
      <c r="Z28" s="60" t="s">
        <v>266</v>
      </c>
      <c r="AA28" s="118">
        <f t="shared" si="0"/>
        <v>0</v>
      </c>
      <c r="AI28" s="177">
        <f t="shared" si="1"/>
        <v>0</v>
      </c>
      <c r="AJ28" s="175" t="str">
        <f t="shared" si="2"/>
        <v>OK</v>
      </c>
    </row>
    <row r="29" spans="1:36" ht="31.5" customHeight="1">
      <c r="A29" s="60">
        <v>23</v>
      </c>
      <c r="B29" s="83"/>
      <c r="C29" s="86"/>
      <c r="D29" s="46"/>
      <c r="E29" s="46" t="s">
        <v>23</v>
      </c>
      <c r="F29" s="32">
        <v>12680</v>
      </c>
      <c r="G29" s="291">
        <v>12420</v>
      </c>
      <c r="H29" s="291"/>
      <c r="I29" s="291"/>
      <c r="J29" s="338">
        <f>F29-G29</f>
        <v>260</v>
      </c>
      <c r="K29" s="350">
        <v>-12680</v>
      </c>
      <c r="L29" s="290">
        <v>12694</v>
      </c>
      <c r="M29" s="291"/>
      <c r="N29" s="291"/>
      <c r="O29" s="291"/>
      <c r="P29" s="291"/>
      <c r="Q29" s="291"/>
      <c r="R29" s="32">
        <v>-12694</v>
      </c>
      <c r="S29" s="33">
        <f>-G29</f>
        <v>-12420</v>
      </c>
      <c r="T29" s="34"/>
      <c r="U29" s="34"/>
      <c r="V29" s="27">
        <f>-J29</f>
        <v>-260</v>
      </c>
      <c r="W29" s="108"/>
      <c r="X29" s="144"/>
      <c r="Y29" s="131"/>
      <c r="Z29" s="60" t="s">
        <v>37</v>
      </c>
      <c r="AA29" s="118">
        <f t="shared" si="0"/>
        <v>0</v>
      </c>
      <c r="AI29" s="177">
        <f t="shared" si="1"/>
        <v>0</v>
      </c>
      <c r="AJ29" s="175" t="str">
        <f t="shared" si="2"/>
        <v>OK</v>
      </c>
    </row>
    <row r="30" spans="1:36" ht="40.5" customHeight="1" thickBot="1">
      <c r="A30" s="60">
        <v>24</v>
      </c>
      <c r="B30" s="83"/>
      <c r="C30" s="87" t="s">
        <v>398</v>
      </c>
      <c r="D30" s="46" t="s">
        <v>24</v>
      </c>
      <c r="E30" s="46"/>
      <c r="F30" s="32">
        <v>61740</v>
      </c>
      <c r="G30" s="291">
        <v>41160</v>
      </c>
      <c r="H30" s="291"/>
      <c r="I30" s="291">
        <v>20400</v>
      </c>
      <c r="J30" s="338">
        <v>180</v>
      </c>
      <c r="K30" s="350">
        <v>-61740</v>
      </c>
      <c r="L30" s="290">
        <v>63650</v>
      </c>
      <c r="M30" s="291"/>
      <c r="N30" s="291"/>
      <c r="O30" s="291"/>
      <c r="P30" s="291"/>
      <c r="Q30" s="291"/>
      <c r="R30" s="32">
        <v>-63650</v>
      </c>
      <c r="S30" s="33">
        <v>-41160</v>
      </c>
      <c r="T30" s="34"/>
      <c r="U30" s="34">
        <v>-20400</v>
      </c>
      <c r="V30" s="27">
        <v>-180</v>
      </c>
      <c r="W30" s="108"/>
      <c r="X30" s="144"/>
      <c r="Y30" s="131" t="s">
        <v>391</v>
      </c>
      <c r="Z30" s="60" t="s">
        <v>37</v>
      </c>
      <c r="AA30" s="118">
        <f t="shared" si="0"/>
        <v>0</v>
      </c>
      <c r="AI30" s="177">
        <f t="shared" si="1"/>
        <v>0</v>
      </c>
      <c r="AJ30" s="175" t="str">
        <f t="shared" si="2"/>
        <v>OK</v>
      </c>
    </row>
    <row r="31" spans="2:36" ht="31.5" customHeight="1" thickBot="1">
      <c r="B31" s="89"/>
      <c r="C31" s="90"/>
      <c r="D31" s="52"/>
      <c r="E31" s="52" t="s">
        <v>22</v>
      </c>
      <c r="F31" s="53">
        <f aca="true" t="shared" si="6" ref="F31:P31">SUM(F28:F30)</f>
        <v>490798</v>
      </c>
      <c r="G31" s="265">
        <f t="shared" si="6"/>
        <v>330232</v>
      </c>
      <c r="H31" s="265">
        <f t="shared" si="6"/>
        <v>0</v>
      </c>
      <c r="I31" s="265">
        <f t="shared" si="6"/>
        <v>20400</v>
      </c>
      <c r="J31" s="359">
        <f t="shared" si="6"/>
        <v>138169</v>
      </c>
      <c r="K31" s="366">
        <f t="shared" si="6"/>
        <v>-490798</v>
      </c>
      <c r="L31" s="296">
        <f t="shared" si="6"/>
        <v>498683</v>
      </c>
      <c r="M31" s="265">
        <f t="shared" si="6"/>
        <v>281559.3333333333</v>
      </c>
      <c r="N31" s="265">
        <f t="shared" si="6"/>
        <v>0</v>
      </c>
      <c r="O31" s="265">
        <f t="shared" si="6"/>
        <v>0</v>
      </c>
      <c r="P31" s="265">
        <f t="shared" si="6"/>
        <v>140779.66666666666</v>
      </c>
      <c r="Q31" s="265"/>
      <c r="R31" s="53">
        <f>SUM(R28:R30)</f>
        <v>-492722</v>
      </c>
      <c r="S31" s="62">
        <f>SUM(S28:S30)</f>
        <v>-330232</v>
      </c>
      <c r="T31" s="55">
        <f>SUM(T28:T30)</f>
        <v>0</v>
      </c>
      <c r="U31" s="55">
        <f>SUM(U28:U30)</f>
        <v>-20400</v>
      </c>
      <c r="V31" s="58">
        <f>SUM(V28:V30)</f>
        <v>-140166</v>
      </c>
      <c r="W31" s="62"/>
      <c r="X31" s="58"/>
      <c r="Y31" s="133"/>
      <c r="AA31" s="118">
        <f t="shared" si="0"/>
        <v>0</v>
      </c>
      <c r="AC31" s="53">
        <f aca="true" t="shared" si="7" ref="AC31:AH31">SUM(AC28:AC30)</f>
        <v>0</v>
      </c>
      <c r="AD31" s="53">
        <f t="shared" si="7"/>
        <v>0</v>
      </c>
      <c r="AE31" s="53">
        <f t="shared" si="7"/>
        <v>0</v>
      </c>
      <c r="AF31" s="53">
        <f t="shared" si="7"/>
        <v>0</v>
      </c>
      <c r="AG31" s="53">
        <f t="shared" si="7"/>
        <v>0</v>
      </c>
      <c r="AH31" s="53">
        <f t="shared" si="7"/>
        <v>0</v>
      </c>
      <c r="AI31" s="177">
        <f t="shared" si="1"/>
        <v>0</v>
      </c>
      <c r="AJ31" s="175" t="str">
        <f t="shared" si="2"/>
        <v>OK</v>
      </c>
    </row>
    <row r="32" spans="1:36" ht="39" customHeight="1">
      <c r="A32" s="60">
        <v>25</v>
      </c>
      <c r="B32" s="83" t="s">
        <v>515</v>
      </c>
      <c r="C32" s="86" t="s">
        <v>514</v>
      </c>
      <c r="D32" s="46" t="s">
        <v>58</v>
      </c>
      <c r="E32" s="46"/>
      <c r="F32" s="32">
        <v>1745</v>
      </c>
      <c r="G32" s="291"/>
      <c r="H32" s="291"/>
      <c r="I32" s="291"/>
      <c r="J32" s="338"/>
      <c r="K32" s="350">
        <v>-1745</v>
      </c>
      <c r="L32" s="290">
        <v>2805</v>
      </c>
      <c r="M32" s="291"/>
      <c r="N32" s="291"/>
      <c r="O32" s="291"/>
      <c r="P32" s="291"/>
      <c r="Q32" s="291"/>
      <c r="R32" s="32">
        <v>-2805</v>
      </c>
      <c r="S32" s="33"/>
      <c r="T32" s="34"/>
      <c r="U32" s="34"/>
      <c r="V32" s="27">
        <v>-1745</v>
      </c>
      <c r="W32" s="108"/>
      <c r="X32" s="144"/>
      <c r="Y32" s="131" t="s">
        <v>363</v>
      </c>
      <c r="Z32" s="60" t="s">
        <v>37</v>
      </c>
      <c r="AA32" s="118">
        <f t="shared" si="0"/>
        <v>0</v>
      </c>
      <c r="AI32" s="177">
        <f t="shared" si="1"/>
        <v>0</v>
      </c>
      <c r="AJ32" s="175" t="str">
        <f t="shared" si="2"/>
        <v>OK</v>
      </c>
    </row>
    <row r="33" spans="1:36" ht="39" customHeight="1">
      <c r="A33" s="60">
        <v>26</v>
      </c>
      <c r="B33" s="83"/>
      <c r="C33" s="85" t="s">
        <v>524</v>
      </c>
      <c r="D33" s="46" t="s">
        <v>525</v>
      </c>
      <c r="E33" s="46"/>
      <c r="F33" s="32">
        <v>1990846</v>
      </c>
      <c r="G33" s="291"/>
      <c r="H33" s="291"/>
      <c r="I33" s="291"/>
      <c r="J33" s="338"/>
      <c r="K33" s="350">
        <v>-164747</v>
      </c>
      <c r="L33" s="290"/>
      <c r="M33" s="291"/>
      <c r="N33" s="291"/>
      <c r="O33" s="291"/>
      <c r="P33" s="291"/>
      <c r="Q33" s="291"/>
      <c r="R33" s="32"/>
      <c r="S33" s="33"/>
      <c r="T33" s="108"/>
      <c r="U33" s="34"/>
      <c r="V33" s="27">
        <v>-164747</v>
      </c>
      <c r="W33" s="108"/>
      <c r="X33" s="144"/>
      <c r="Y33" s="131" t="s">
        <v>526</v>
      </c>
      <c r="Z33" s="60" t="s">
        <v>37</v>
      </c>
      <c r="AA33" s="118">
        <f t="shared" si="0"/>
        <v>0</v>
      </c>
      <c r="AI33" s="177"/>
      <c r="AJ33" s="175"/>
    </row>
    <row r="34" spans="1:36" ht="58.5" customHeight="1" thickBot="1">
      <c r="A34" s="60">
        <v>27</v>
      </c>
      <c r="B34" s="83"/>
      <c r="C34" s="84" t="s">
        <v>399</v>
      </c>
      <c r="D34" s="46" t="s">
        <v>400</v>
      </c>
      <c r="E34" s="46" t="s">
        <v>475</v>
      </c>
      <c r="F34" s="32">
        <v>87000</v>
      </c>
      <c r="G34" s="291"/>
      <c r="H34" s="291"/>
      <c r="I34" s="291"/>
      <c r="J34" s="338">
        <v>87000</v>
      </c>
      <c r="K34" s="350">
        <v>-87000</v>
      </c>
      <c r="L34" s="290">
        <v>87000</v>
      </c>
      <c r="M34" s="291"/>
      <c r="N34" s="291"/>
      <c r="O34" s="291"/>
      <c r="P34" s="291"/>
      <c r="Q34" s="291"/>
      <c r="R34" s="32">
        <v>-87000</v>
      </c>
      <c r="S34" s="33"/>
      <c r="T34" s="34"/>
      <c r="U34" s="34"/>
      <c r="V34" s="27">
        <v>-87000</v>
      </c>
      <c r="W34" s="108"/>
      <c r="X34" s="144"/>
      <c r="Y34" s="131" t="s">
        <v>237</v>
      </c>
      <c r="Z34" s="60" t="s">
        <v>37</v>
      </c>
      <c r="AA34" s="118">
        <f t="shared" si="0"/>
        <v>0</v>
      </c>
      <c r="AI34" s="177">
        <f aca="true" t="shared" si="8" ref="AI34:AI65">SUM(AC34:AH34)</f>
        <v>0</v>
      </c>
      <c r="AJ34" s="175" t="str">
        <f aca="true" t="shared" si="9" ref="AJ34:AJ65">IF(T34=AI34,"OK","OUT")</f>
        <v>OK</v>
      </c>
    </row>
    <row r="35" spans="2:36" ht="31.5" customHeight="1" thickBot="1">
      <c r="B35" s="89"/>
      <c r="C35" s="90"/>
      <c r="D35" s="52"/>
      <c r="E35" s="52" t="s">
        <v>22</v>
      </c>
      <c r="F35" s="53">
        <f>SUM(F32:F34)</f>
        <v>2079591</v>
      </c>
      <c r="G35" s="265"/>
      <c r="H35" s="265"/>
      <c r="I35" s="265"/>
      <c r="J35" s="359"/>
      <c r="K35" s="366">
        <f>SUM(K32:K34)</f>
        <v>-253492</v>
      </c>
      <c r="L35" s="296">
        <f>SUM(L32:L34)</f>
        <v>89805</v>
      </c>
      <c r="M35" s="265"/>
      <c r="N35" s="265"/>
      <c r="O35" s="265"/>
      <c r="P35" s="265"/>
      <c r="Q35" s="265"/>
      <c r="R35" s="53">
        <f>SUM(R32:R34)</f>
        <v>-89805</v>
      </c>
      <c r="S35" s="54">
        <f>SUM(S32:S34)</f>
        <v>0</v>
      </c>
      <c r="T35" s="54">
        <f>SUM(T32:T34)</f>
        <v>0</v>
      </c>
      <c r="U35" s="54">
        <f>SUM(U32:U34)</f>
        <v>0</v>
      </c>
      <c r="V35" s="58">
        <f>SUM(V32:V34)</f>
        <v>-253492</v>
      </c>
      <c r="W35" s="62"/>
      <c r="X35" s="58"/>
      <c r="Y35" s="133"/>
      <c r="AA35" s="118">
        <f t="shared" si="0"/>
        <v>0</v>
      </c>
      <c r="AC35" s="53">
        <f aca="true" t="shared" si="10" ref="AC35:AH35">SUM(AC32:AC34)</f>
        <v>0</v>
      </c>
      <c r="AD35" s="53">
        <f t="shared" si="10"/>
        <v>0</v>
      </c>
      <c r="AE35" s="53">
        <f t="shared" si="10"/>
        <v>0</v>
      </c>
      <c r="AF35" s="53">
        <f t="shared" si="10"/>
        <v>0</v>
      </c>
      <c r="AG35" s="53">
        <f t="shared" si="10"/>
        <v>0</v>
      </c>
      <c r="AH35" s="53">
        <f t="shared" si="10"/>
        <v>0</v>
      </c>
      <c r="AI35" s="177">
        <f t="shared" si="8"/>
        <v>0</v>
      </c>
      <c r="AJ35" s="175" t="str">
        <f t="shared" si="9"/>
        <v>OK</v>
      </c>
    </row>
    <row r="36" spans="1:36" ht="31.5" customHeight="1">
      <c r="A36" s="60">
        <v>28</v>
      </c>
      <c r="B36" s="140" t="s">
        <v>488</v>
      </c>
      <c r="C36" s="168" t="s">
        <v>88</v>
      </c>
      <c r="D36" s="160" t="s">
        <v>139</v>
      </c>
      <c r="E36" s="160" t="s">
        <v>140</v>
      </c>
      <c r="F36" s="189">
        <v>15106</v>
      </c>
      <c r="G36" s="298"/>
      <c r="H36" s="298"/>
      <c r="I36" s="298"/>
      <c r="J36" s="342"/>
      <c r="K36" s="354">
        <v>-15106</v>
      </c>
      <c r="L36" s="297">
        <v>12326</v>
      </c>
      <c r="M36" s="298"/>
      <c r="N36" s="298"/>
      <c r="O36" s="298"/>
      <c r="P36" s="298"/>
      <c r="Q36" s="298"/>
      <c r="R36" s="189">
        <v>-11000</v>
      </c>
      <c r="S36" s="169"/>
      <c r="T36" s="169"/>
      <c r="U36" s="169"/>
      <c r="V36" s="170">
        <v>-15106</v>
      </c>
      <c r="W36" s="128"/>
      <c r="X36" s="155"/>
      <c r="Y36" s="116"/>
      <c r="Z36" s="60" t="s">
        <v>37</v>
      </c>
      <c r="AA36" s="118">
        <f t="shared" si="0"/>
        <v>0</v>
      </c>
      <c r="AC36" s="56"/>
      <c r="AD36" s="56"/>
      <c r="AE36" s="56"/>
      <c r="AF36" s="56"/>
      <c r="AG36" s="56"/>
      <c r="AH36" s="56"/>
      <c r="AI36" s="177">
        <f t="shared" si="8"/>
        <v>0</v>
      </c>
      <c r="AJ36" s="175" t="str">
        <f t="shared" si="9"/>
        <v>OK</v>
      </c>
    </row>
    <row r="37" spans="1:36" ht="49.5" customHeight="1">
      <c r="A37" s="60">
        <v>29</v>
      </c>
      <c r="B37" s="93"/>
      <c r="C37" s="85" t="s">
        <v>543</v>
      </c>
      <c r="D37" s="46" t="s">
        <v>544</v>
      </c>
      <c r="E37" s="46" t="s">
        <v>141</v>
      </c>
      <c r="F37" s="32">
        <v>17903</v>
      </c>
      <c r="G37" s="291"/>
      <c r="H37" s="291"/>
      <c r="I37" s="291"/>
      <c r="J37" s="338"/>
      <c r="K37" s="350">
        <v>-750</v>
      </c>
      <c r="L37" s="290">
        <v>12505</v>
      </c>
      <c r="M37" s="291"/>
      <c r="N37" s="291"/>
      <c r="O37" s="291"/>
      <c r="P37" s="291"/>
      <c r="Q37" s="291"/>
      <c r="R37" s="32">
        <v>-1050</v>
      </c>
      <c r="S37" s="33"/>
      <c r="T37" s="34"/>
      <c r="U37" s="34"/>
      <c r="V37" s="27">
        <v>-750</v>
      </c>
      <c r="W37" s="108"/>
      <c r="X37" s="144"/>
      <c r="Y37" s="131" t="s">
        <v>531</v>
      </c>
      <c r="Z37" s="60" t="s">
        <v>37</v>
      </c>
      <c r="AA37" s="118">
        <f aca="true" t="shared" si="11" ref="AA37:AA68">K37-S37-T37-U37-V37</f>
        <v>0</v>
      </c>
      <c r="AI37" s="177">
        <f t="shared" si="8"/>
        <v>0</v>
      </c>
      <c r="AJ37" s="175" t="str">
        <f t="shared" si="9"/>
        <v>OK</v>
      </c>
    </row>
    <row r="38" spans="1:36" ht="49.5" customHeight="1">
      <c r="A38" s="60">
        <v>30</v>
      </c>
      <c r="B38" s="93"/>
      <c r="C38" s="85"/>
      <c r="D38" s="47" t="s">
        <v>366</v>
      </c>
      <c r="E38" s="46" t="s">
        <v>482</v>
      </c>
      <c r="F38" s="32">
        <v>62621</v>
      </c>
      <c r="G38" s="291"/>
      <c r="H38" s="291"/>
      <c r="I38" s="291"/>
      <c r="J38" s="338"/>
      <c r="K38" s="350">
        <v>-62621</v>
      </c>
      <c r="L38" s="290">
        <v>49423</v>
      </c>
      <c r="M38" s="291"/>
      <c r="N38" s="291"/>
      <c r="O38" s="291"/>
      <c r="P38" s="291"/>
      <c r="Q38" s="291"/>
      <c r="R38" s="32">
        <v>-49423</v>
      </c>
      <c r="S38" s="33"/>
      <c r="T38" s="34">
        <v>-62621</v>
      </c>
      <c r="U38" s="34"/>
      <c r="V38" s="27"/>
      <c r="W38" s="108"/>
      <c r="X38" s="144"/>
      <c r="Y38" s="131"/>
      <c r="Z38" s="60" t="s">
        <v>37</v>
      </c>
      <c r="AA38" s="118">
        <f t="shared" si="11"/>
        <v>0</v>
      </c>
      <c r="AG38" s="313">
        <v>-62621</v>
      </c>
      <c r="AI38" s="177">
        <f t="shared" si="8"/>
        <v>-62621</v>
      </c>
      <c r="AJ38" s="175" t="str">
        <f t="shared" si="9"/>
        <v>OK</v>
      </c>
    </row>
    <row r="39" spans="1:36" ht="78" customHeight="1" thickBot="1">
      <c r="A39" s="60">
        <v>31</v>
      </c>
      <c r="B39" s="93"/>
      <c r="C39" s="336" t="s">
        <v>326</v>
      </c>
      <c r="D39" s="127" t="s">
        <v>230</v>
      </c>
      <c r="E39" s="51"/>
      <c r="F39" s="39">
        <v>65421</v>
      </c>
      <c r="G39" s="295"/>
      <c r="H39" s="295"/>
      <c r="I39" s="295"/>
      <c r="J39" s="340"/>
      <c r="K39" s="352">
        <v>-58617</v>
      </c>
      <c r="L39" s="294">
        <v>65421</v>
      </c>
      <c r="M39" s="295"/>
      <c r="N39" s="295"/>
      <c r="O39" s="295"/>
      <c r="P39" s="295"/>
      <c r="Q39" s="295"/>
      <c r="R39" s="39">
        <v>-58617</v>
      </c>
      <c r="S39" s="40"/>
      <c r="T39" s="41"/>
      <c r="U39" s="41"/>
      <c r="V39" s="42">
        <v>-58617</v>
      </c>
      <c r="W39" s="56"/>
      <c r="X39" s="139"/>
      <c r="Y39" s="132" t="s">
        <v>292</v>
      </c>
      <c r="Z39" s="60" t="s">
        <v>37</v>
      </c>
      <c r="AA39" s="118">
        <f t="shared" si="11"/>
        <v>0</v>
      </c>
      <c r="AI39" s="177">
        <f t="shared" si="8"/>
        <v>0</v>
      </c>
      <c r="AJ39" s="175" t="str">
        <f t="shared" si="9"/>
        <v>OK</v>
      </c>
    </row>
    <row r="40" spans="2:36" ht="31.5" customHeight="1" thickBot="1">
      <c r="B40" s="94"/>
      <c r="C40" s="90"/>
      <c r="D40" s="57"/>
      <c r="E40" s="52" t="s">
        <v>22</v>
      </c>
      <c r="F40" s="53">
        <f aca="true" t="shared" si="12" ref="F40:V40">SUM(F36:F39)</f>
        <v>161051</v>
      </c>
      <c r="G40" s="265">
        <f t="shared" si="12"/>
        <v>0</v>
      </c>
      <c r="H40" s="265">
        <f t="shared" si="12"/>
        <v>0</v>
      </c>
      <c r="I40" s="265">
        <f t="shared" si="12"/>
        <v>0</v>
      </c>
      <c r="J40" s="359">
        <f t="shared" si="12"/>
        <v>0</v>
      </c>
      <c r="K40" s="366">
        <f t="shared" si="12"/>
        <v>-137094</v>
      </c>
      <c r="L40" s="299">
        <f t="shared" si="12"/>
        <v>139675</v>
      </c>
      <c r="M40" s="265">
        <f t="shared" si="12"/>
        <v>0</v>
      </c>
      <c r="N40" s="265">
        <f t="shared" si="12"/>
        <v>0</v>
      </c>
      <c r="O40" s="265">
        <f t="shared" si="12"/>
        <v>0</v>
      </c>
      <c r="P40" s="265">
        <f t="shared" si="12"/>
        <v>0</v>
      </c>
      <c r="Q40" s="265">
        <f t="shared" si="12"/>
        <v>0</v>
      </c>
      <c r="R40" s="53">
        <f t="shared" si="12"/>
        <v>-120090</v>
      </c>
      <c r="S40" s="54">
        <f t="shared" si="12"/>
        <v>0</v>
      </c>
      <c r="T40" s="55">
        <f t="shared" si="12"/>
        <v>-62621</v>
      </c>
      <c r="U40" s="55">
        <f t="shared" si="12"/>
        <v>0</v>
      </c>
      <c r="V40" s="58">
        <f t="shared" si="12"/>
        <v>-74473</v>
      </c>
      <c r="W40" s="62"/>
      <c r="X40" s="58"/>
      <c r="Y40" s="133"/>
      <c r="AA40" s="118">
        <f t="shared" si="11"/>
        <v>0</v>
      </c>
      <c r="AC40" s="118">
        <f aca="true" t="shared" si="13" ref="AC40:AH40">SUM(AC36:AC39)</f>
        <v>0</v>
      </c>
      <c r="AD40" s="118">
        <f t="shared" si="13"/>
        <v>0</v>
      </c>
      <c r="AE40" s="118">
        <f t="shared" si="13"/>
        <v>0</v>
      </c>
      <c r="AF40" s="118">
        <f t="shared" si="13"/>
        <v>0</v>
      </c>
      <c r="AG40" s="118">
        <f t="shared" si="13"/>
        <v>-62621</v>
      </c>
      <c r="AH40" s="118">
        <f t="shared" si="13"/>
        <v>0</v>
      </c>
      <c r="AI40" s="177">
        <f t="shared" si="8"/>
        <v>-62621</v>
      </c>
      <c r="AJ40" s="175" t="str">
        <f t="shared" si="9"/>
        <v>OK</v>
      </c>
    </row>
    <row r="41" spans="1:36" ht="55.5" customHeight="1" thickBot="1">
      <c r="A41" s="60">
        <v>32</v>
      </c>
      <c r="B41" s="140" t="s">
        <v>25</v>
      </c>
      <c r="C41" s="85" t="s">
        <v>256</v>
      </c>
      <c r="D41" s="46" t="s">
        <v>257</v>
      </c>
      <c r="E41" s="46" t="s">
        <v>484</v>
      </c>
      <c r="F41" s="32">
        <v>54592</v>
      </c>
      <c r="G41" s="291"/>
      <c r="H41" s="291"/>
      <c r="I41" s="291"/>
      <c r="J41" s="338"/>
      <c r="K41" s="350">
        <v>-27296</v>
      </c>
      <c r="L41" s="290">
        <v>55019</v>
      </c>
      <c r="M41" s="291"/>
      <c r="N41" s="291"/>
      <c r="O41" s="291"/>
      <c r="P41" s="291"/>
      <c r="Q41" s="291"/>
      <c r="R41" s="32">
        <v>-55019</v>
      </c>
      <c r="S41" s="33"/>
      <c r="T41" s="34"/>
      <c r="U41" s="34"/>
      <c r="V41" s="27">
        <v>-27296</v>
      </c>
      <c r="W41" s="108"/>
      <c r="X41" s="144"/>
      <c r="Y41" s="131" t="s">
        <v>485</v>
      </c>
      <c r="Z41" s="60" t="s">
        <v>37</v>
      </c>
      <c r="AA41" s="118">
        <f t="shared" si="11"/>
        <v>0</v>
      </c>
      <c r="AI41" s="177">
        <f t="shared" si="8"/>
        <v>0</v>
      </c>
      <c r="AJ41" s="175" t="str">
        <f t="shared" si="9"/>
        <v>OK</v>
      </c>
    </row>
    <row r="42" spans="1:36" ht="54" customHeight="1">
      <c r="A42" s="60">
        <v>33</v>
      </c>
      <c r="B42" s="83"/>
      <c r="C42" s="84" t="s">
        <v>242</v>
      </c>
      <c r="D42" s="46" t="s">
        <v>263</v>
      </c>
      <c r="E42" s="46" t="s">
        <v>486</v>
      </c>
      <c r="F42" s="32">
        <v>271069</v>
      </c>
      <c r="G42" s="300">
        <v>128000</v>
      </c>
      <c r="H42" s="300">
        <v>36608</v>
      </c>
      <c r="I42" s="300">
        <v>106300</v>
      </c>
      <c r="J42" s="360">
        <v>161</v>
      </c>
      <c r="K42" s="350">
        <v>-271069</v>
      </c>
      <c r="L42" s="290">
        <v>8120231</v>
      </c>
      <c r="M42" s="300">
        <v>4435975</v>
      </c>
      <c r="N42" s="300">
        <v>994003</v>
      </c>
      <c r="O42" s="300">
        <v>2662000</v>
      </c>
      <c r="P42" s="300">
        <v>28253</v>
      </c>
      <c r="Q42" s="301">
        <f aca="true" t="shared" si="14" ref="Q42:Q64">L42-M42-N42-O42-P42</f>
        <v>0</v>
      </c>
      <c r="R42" s="32">
        <v>-271069</v>
      </c>
      <c r="S42" s="33">
        <v>-128000</v>
      </c>
      <c r="T42" s="34">
        <v>-36608</v>
      </c>
      <c r="U42" s="34">
        <v>-106300</v>
      </c>
      <c r="V42" s="27">
        <v>-161</v>
      </c>
      <c r="W42" s="108"/>
      <c r="X42" s="144"/>
      <c r="Y42" s="131" t="s">
        <v>487</v>
      </c>
      <c r="Z42" s="60" t="s">
        <v>37</v>
      </c>
      <c r="AA42" s="118">
        <f t="shared" si="11"/>
        <v>0</v>
      </c>
      <c r="AC42" s="325">
        <v>-36608</v>
      </c>
      <c r="AD42" s="176">
        <v>0</v>
      </c>
      <c r="AE42" s="176">
        <v>0</v>
      </c>
      <c r="AF42" s="176">
        <v>0</v>
      </c>
      <c r="AG42" s="176">
        <v>0</v>
      </c>
      <c r="AH42" s="324"/>
      <c r="AI42" s="177">
        <f t="shared" si="8"/>
        <v>-36608</v>
      </c>
      <c r="AJ42" s="175" t="str">
        <f t="shared" si="9"/>
        <v>OK</v>
      </c>
    </row>
    <row r="43" spans="1:36" ht="45" customHeight="1">
      <c r="A43" s="60">
        <v>34</v>
      </c>
      <c r="B43" s="93"/>
      <c r="C43" s="86"/>
      <c r="D43" s="46" t="s">
        <v>450</v>
      </c>
      <c r="E43" s="46"/>
      <c r="F43" s="32">
        <v>3925712</v>
      </c>
      <c r="G43" s="301"/>
      <c r="H43" s="301">
        <v>1523448</v>
      </c>
      <c r="I43" s="301">
        <v>2400000</v>
      </c>
      <c r="J43" s="361">
        <v>2264</v>
      </c>
      <c r="K43" s="350">
        <v>-3925712</v>
      </c>
      <c r="L43" s="290">
        <v>4395081</v>
      </c>
      <c r="M43" s="301">
        <v>0</v>
      </c>
      <c r="N43" s="301">
        <v>1650720</v>
      </c>
      <c r="O43" s="301">
        <v>2744000</v>
      </c>
      <c r="P43" s="301">
        <v>361</v>
      </c>
      <c r="Q43" s="301">
        <f t="shared" si="14"/>
        <v>0</v>
      </c>
      <c r="R43" s="32">
        <f>-L43</f>
        <v>-4395081</v>
      </c>
      <c r="S43" s="33"/>
      <c r="T43" s="34">
        <v>-1523448</v>
      </c>
      <c r="U43" s="34">
        <v>-2400000</v>
      </c>
      <c r="V43" s="27">
        <v>-2264</v>
      </c>
      <c r="W43" s="108"/>
      <c r="X43" s="144"/>
      <c r="Y43" s="131" t="s">
        <v>454</v>
      </c>
      <c r="Z43" s="60" t="s">
        <v>37</v>
      </c>
      <c r="AA43" s="118">
        <f t="shared" si="11"/>
        <v>0</v>
      </c>
      <c r="AC43" s="313">
        <v>-1523448</v>
      </c>
      <c r="AD43" s="176">
        <v>0</v>
      </c>
      <c r="AE43" s="176">
        <v>0</v>
      </c>
      <c r="AF43" s="176">
        <v>0</v>
      </c>
      <c r="AG43" s="176">
        <v>0</v>
      </c>
      <c r="AH43" s="176">
        <v>0</v>
      </c>
      <c r="AI43" s="177">
        <f t="shared" si="8"/>
        <v>-1523448</v>
      </c>
      <c r="AJ43" s="175" t="str">
        <f t="shared" si="9"/>
        <v>OK</v>
      </c>
    </row>
    <row r="44" spans="1:36" ht="42" customHeight="1">
      <c r="A44" s="60">
        <v>35</v>
      </c>
      <c r="B44" s="93"/>
      <c r="C44" s="87" t="s">
        <v>240</v>
      </c>
      <c r="D44" s="37" t="s">
        <v>241</v>
      </c>
      <c r="E44" s="46"/>
      <c r="F44" s="32">
        <v>34218</v>
      </c>
      <c r="G44" s="301">
        <v>14159</v>
      </c>
      <c r="H44" s="301"/>
      <c r="I44" s="301"/>
      <c r="J44" s="361">
        <v>20059</v>
      </c>
      <c r="K44" s="350">
        <v>-11406</v>
      </c>
      <c r="L44" s="290">
        <v>36128</v>
      </c>
      <c r="M44" s="301">
        <v>17807</v>
      </c>
      <c r="N44" s="301">
        <v>0</v>
      </c>
      <c r="O44" s="301">
        <v>0</v>
      </c>
      <c r="P44" s="301">
        <v>18321</v>
      </c>
      <c r="Q44" s="301">
        <f t="shared" si="14"/>
        <v>0</v>
      </c>
      <c r="R44" s="32">
        <v>-10838</v>
      </c>
      <c r="S44" s="33">
        <v>-4720</v>
      </c>
      <c r="T44" s="34"/>
      <c r="U44" s="34"/>
      <c r="V44" s="27">
        <v>-6686</v>
      </c>
      <c r="W44" s="108"/>
      <c r="X44" s="144"/>
      <c r="Y44" s="131" t="s">
        <v>107</v>
      </c>
      <c r="Z44" s="60" t="s">
        <v>37</v>
      </c>
      <c r="AA44" s="118">
        <f t="shared" si="11"/>
        <v>0</v>
      </c>
      <c r="AC44" s="176">
        <v>0</v>
      </c>
      <c r="AD44" s="176">
        <v>0</v>
      </c>
      <c r="AE44" s="176">
        <v>0</v>
      </c>
      <c r="AF44" s="176">
        <v>0</v>
      </c>
      <c r="AG44" s="176">
        <v>0</v>
      </c>
      <c r="AH44" s="176">
        <v>0</v>
      </c>
      <c r="AI44" s="177">
        <f t="shared" si="8"/>
        <v>0</v>
      </c>
      <c r="AJ44" s="175" t="str">
        <f t="shared" si="9"/>
        <v>OK</v>
      </c>
    </row>
    <row r="45" spans="1:36" ht="41.25" customHeight="1" thickBot="1">
      <c r="A45" s="60">
        <v>36</v>
      </c>
      <c r="B45" s="93"/>
      <c r="C45" s="84" t="s">
        <v>451</v>
      </c>
      <c r="D45" s="51" t="s">
        <v>452</v>
      </c>
      <c r="E45" s="46" t="s">
        <v>453</v>
      </c>
      <c r="F45" s="32">
        <v>876838</v>
      </c>
      <c r="G45" s="260">
        <v>421174</v>
      </c>
      <c r="H45" s="305">
        <v>84234</v>
      </c>
      <c r="I45" s="305">
        <v>370000</v>
      </c>
      <c r="J45" s="362">
        <v>1430</v>
      </c>
      <c r="K45" s="350">
        <v>-438419</v>
      </c>
      <c r="L45" s="290">
        <v>903203</v>
      </c>
      <c r="M45" s="301">
        <v>447052</v>
      </c>
      <c r="N45" s="301">
        <v>89412</v>
      </c>
      <c r="O45" s="301">
        <v>355500</v>
      </c>
      <c r="P45" s="301">
        <v>11239</v>
      </c>
      <c r="Q45" s="301">
        <f t="shared" si="14"/>
        <v>0</v>
      </c>
      <c r="R45" s="32">
        <v>-451602</v>
      </c>
      <c r="S45" s="33">
        <v>-210587</v>
      </c>
      <c r="T45" s="34">
        <v>-42117</v>
      </c>
      <c r="U45" s="34">
        <v>-185000</v>
      </c>
      <c r="V45" s="27">
        <v>-715</v>
      </c>
      <c r="W45" s="108"/>
      <c r="X45" s="144"/>
      <c r="Y45" s="131" t="s">
        <v>396</v>
      </c>
      <c r="Z45" s="60" t="s">
        <v>37</v>
      </c>
      <c r="AA45" s="118">
        <f t="shared" si="11"/>
        <v>0</v>
      </c>
      <c r="AC45" s="313">
        <v>-42117</v>
      </c>
      <c r="AD45" s="176">
        <v>0</v>
      </c>
      <c r="AE45" s="176">
        <v>0</v>
      </c>
      <c r="AF45" s="176">
        <v>0</v>
      </c>
      <c r="AG45" s="176">
        <v>0</v>
      </c>
      <c r="AH45" s="176">
        <v>0</v>
      </c>
      <c r="AI45" s="177">
        <f t="shared" si="8"/>
        <v>-42117</v>
      </c>
      <c r="AJ45" s="175" t="str">
        <f t="shared" si="9"/>
        <v>OK</v>
      </c>
    </row>
    <row r="46" spans="2:36" ht="31.5" customHeight="1" thickBot="1">
      <c r="B46" s="89"/>
      <c r="C46" s="90"/>
      <c r="D46" s="52"/>
      <c r="E46" s="52" t="s">
        <v>22</v>
      </c>
      <c r="F46" s="53">
        <f aca="true" t="shared" si="15" ref="F46:P46">SUM(F41:F45)</f>
        <v>5162429</v>
      </c>
      <c r="G46" s="265">
        <f t="shared" si="15"/>
        <v>563333</v>
      </c>
      <c r="H46" s="265">
        <f t="shared" si="15"/>
        <v>1644290</v>
      </c>
      <c r="I46" s="265">
        <f t="shared" si="15"/>
        <v>2876300</v>
      </c>
      <c r="J46" s="359">
        <f t="shared" si="15"/>
        <v>23914</v>
      </c>
      <c r="K46" s="366">
        <f t="shared" si="15"/>
        <v>-4673902</v>
      </c>
      <c r="L46" s="299">
        <f t="shared" si="15"/>
        <v>13509662</v>
      </c>
      <c r="M46" s="265">
        <f t="shared" si="15"/>
        <v>4900834</v>
      </c>
      <c r="N46" s="265">
        <f t="shared" si="15"/>
        <v>2734135</v>
      </c>
      <c r="O46" s="265">
        <f t="shared" si="15"/>
        <v>5761500</v>
      </c>
      <c r="P46" s="265">
        <f t="shared" si="15"/>
        <v>58174</v>
      </c>
      <c r="Q46" s="301">
        <f t="shared" si="14"/>
        <v>55019</v>
      </c>
      <c r="R46" s="53">
        <f>SUM(R41:R45)</f>
        <v>-5183609</v>
      </c>
      <c r="S46" s="54">
        <f>SUM(S41:S45)</f>
        <v>-343307</v>
      </c>
      <c r="T46" s="55">
        <f>SUM(T41:T45)</f>
        <v>-1602173</v>
      </c>
      <c r="U46" s="55">
        <f>SUM(U41:U45)</f>
        <v>-2691300</v>
      </c>
      <c r="V46" s="58">
        <f>SUM(V41:V45)</f>
        <v>-37122</v>
      </c>
      <c r="W46" s="62"/>
      <c r="X46" s="58"/>
      <c r="Y46" s="133"/>
      <c r="AA46" s="118">
        <f t="shared" si="11"/>
        <v>0</v>
      </c>
      <c r="AC46" s="91">
        <f aca="true" t="shared" si="16" ref="AC46:AH46">SUM(AC41:AC45)</f>
        <v>-1602173</v>
      </c>
      <c r="AD46" s="91">
        <f t="shared" si="16"/>
        <v>0</v>
      </c>
      <c r="AE46" s="91">
        <f t="shared" si="16"/>
        <v>0</v>
      </c>
      <c r="AF46" s="91">
        <f t="shared" si="16"/>
        <v>0</v>
      </c>
      <c r="AG46" s="91">
        <f t="shared" si="16"/>
        <v>0</v>
      </c>
      <c r="AH46" s="91">
        <f t="shared" si="16"/>
        <v>0</v>
      </c>
      <c r="AI46" s="177">
        <f t="shared" si="8"/>
        <v>-1602173</v>
      </c>
      <c r="AJ46" s="175" t="str">
        <f t="shared" si="9"/>
        <v>OK</v>
      </c>
    </row>
    <row r="47" spans="1:36" ht="51.75" customHeight="1" thickBot="1">
      <c r="A47" s="60">
        <v>37</v>
      </c>
      <c r="B47" s="82" t="s">
        <v>462</v>
      </c>
      <c r="C47" s="92" t="s">
        <v>463</v>
      </c>
      <c r="D47" s="47" t="s">
        <v>5</v>
      </c>
      <c r="E47" s="37" t="s">
        <v>287</v>
      </c>
      <c r="F47" s="26">
        <v>2933416</v>
      </c>
      <c r="G47" s="293"/>
      <c r="H47" s="293"/>
      <c r="I47" s="293"/>
      <c r="J47" s="341">
        <v>2939216</v>
      </c>
      <c r="K47" s="353">
        <v>-1469608</v>
      </c>
      <c r="L47" s="292">
        <v>3094705</v>
      </c>
      <c r="M47" s="293"/>
      <c r="N47" s="293"/>
      <c r="O47" s="293"/>
      <c r="P47" s="293"/>
      <c r="Q47" s="301">
        <f t="shared" si="14"/>
        <v>3094705</v>
      </c>
      <c r="R47" s="26">
        <v>-1547000</v>
      </c>
      <c r="S47" s="43"/>
      <c r="T47" s="44"/>
      <c r="U47" s="44"/>
      <c r="V47" s="45">
        <v>-1469608</v>
      </c>
      <c r="W47" s="109"/>
      <c r="X47" s="138"/>
      <c r="Y47" s="119" t="s">
        <v>376</v>
      </c>
      <c r="Z47" s="60" t="s">
        <v>37</v>
      </c>
      <c r="AA47" s="118">
        <f t="shared" si="11"/>
        <v>0</v>
      </c>
      <c r="AD47" s="25"/>
      <c r="AI47" s="177">
        <f t="shared" si="8"/>
        <v>0</v>
      </c>
      <c r="AJ47" s="175" t="str">
        <f t="shared" si="9"/>
        <v>OK</v>
      </c>
    </row>
    <row r="48" spans="1:36" ht="38.25" customHeight="1" thickBot="1">
      <c r="A48" s="60">
        <v>38</v>
      </c>
      <c r="B48" s="83"/>
      <c r="C48" s="85"/>
      <c r="D48" s="47" t="s">
        <v>6</v>
      </c>
      <c r="E48" s="37"/>
      <c r="F48" s="32">
        <v>282190</v>
      </c>
      <c r="G48" s="266"/>
      <c r="H48" s="266">
        <v>6076</v>
      </c>
      <c r="I48" s="266"/>
      <c r="J48" s="91">
        <v>276114</v>
      </c>
      <c r="K48" s="350">
        <v>-112876</v>
      </c>
      <c r="L48" s="292">
        <v>291348</v>
      </c>
      <c r="M48" s="266"/>
      <c r="N48" s="266">
        <v>4116</v>
      </c>
      <c r="O48" s="266"/>
      <c r="P48" s="266">
        <v>287232</v>
      </c>
      <c r="Q48" s="301">
        <f t="shared" si="14"/>
        <v>0</v>
      </c>
      <c r="R48" s="32">
        <v>-116539</v>
      </c>
      <c r="S48" s="43"/>
      <c r="T48" s="44">
        <v>-2430</v>
      </c>
      <c r="U48" s="44"/>
      <c r="V48" s="45">
        <v>-110446</v>
      </c>
      <c r="W48" s="109"/>
      <c r="X48" s="138"/>
      <c r="Y48" s="119" t="s">
        <v>349</v>
      </c>
      <c r="Z48" s="60" t="s">
        <v>37</v>
      </c>
      <c r="AA48" s="118">
        <f t="shared" si="11"/>
        <v>0</v>
      </c>
      <c r="AC48" s="60">
        <v>0</v>
      </c>
      <c r="AD48" s="34">
        <v>-876</v>
      </c>
      <c r="AE48" s="60">
        <v>0</v>
      </c>
      <c r="AF48" s="60">
        <v>0</v>
      </c>
      <c r="AG48" s="60">
        <v>0</v>
      </c>
      <c r="AH48" s="34">
        <v>-1554</v>
      </c>
      <c r="AI48" s="177">
        <f t="shared" si="8"/>
        <v>-2430</v>
      </c>
      <c r="AJ48" s="175" t="str">
        <f t="shared" si="9"/>
        <v>OK</v>
      </c>
    </row>
    <row r="49" spans="1:36" ht="37.5" customHeight="1">
      <c r="A49" s="60">
        <v>39</v>
      </c>
      <c r="B49" s="83"/>
      <c r="C49" s="84" t="s">
        <v>359</v>
      </c>
      <c r="D49" s="47" t="s">
        <v>360</v>
      </c>
      <c r="E49" s="37" t="s">
        <v>258</v>
      </c>
      <c r="F49" s="26">
        <v>3719012</v>
      </c>
      <c r="G49" s="293"/>
      <c r="H49" s="293"/>
      <c r="I49" s="293"/>
      <c r="J49" s="341"/>
      <c r="K49" s="353">
        <v>-3719012</v>
      </c>
      <c r="L49" s="292">
        <v>3571777</v>
      </c>
      <c r="M49" s="293"/>
      <c r="N49" s="293"/>
      <c r="O49" s="293"/>
      <c r="P49" s="293"/>
      <c r="Q49" s="301">
        <f t="shared" si="14"/>
        <v>3571777</v>
      </c>
      <c r="R49" s="26">
        <v>-3571777</v>
      </c>
      <c r="S49" s="43"/>
      <c r="T49" s="44"/>
      <c r="U49" s="44"/>
      <c r="V49" s="45">
        <v>-3719012</v>
      </c>
      <c r="W49" s="109"/>
      <c r="X49" s="138"/>
      <c r="Y49" s="119" t="s">
        <v>260</v>
      </c>
      <c r="Z49" s="60" t="s">
        <v>266</v>
      </c>
      <c r="AA49" s="118">
        <f t="shared" si="11"/>
        <v>0</v>
      </c>
      <c r="AI49" s="177">
        <f t="shared" si="8"/>
        <v>0</v>
      </c>
      <c r="AJ49" s="175" t="str">
        <f t="shared" si="9"/>
        <v>OK</v>
      </c>
    </row>
    <row r="50" spans="1:36" ht="50.25" customHeight="1">
      <c r="A50" s="60">
        <v>40</v>
      </c>
      <c r="B50" s="93"/>
      <c r="C50" s="85"/>
      <c r="D50" s="51"/>
      <c r="E50" s="37" t="s">
        <v>259</v>
      </c>
      <c r="F50" s="26">
        <v>60815</v>
      </c>
      <c r="G50" s="293"/>
      <c r="H50" s="293"/>
      <c r="I50" s="293"/>
      <c r="J50" s="341"/>
      <c r="K50" s="353">
        <v>-60815</v>
      </c>
      <c r="L50" s="292">
        <v>55621</v>
      </c>
      <c r="M50" s="293"/>
      <c r="N50" s="293"/>
      <c r="O50" s="293"/>
      <c r="P50" s="293"/>
      <c r="Q50" s="301">
        <f t="shared" si="14"/>
        <v>55621</v>
      </c>
      <c r="R50" s="26">
        <v>-55621</v>
      </c>
      <c r="S50" s="43"/>
      <c r="T50" s="44"/>
      <c r="U50" s="44"/>
      <c r="V50" s="45">
        <v>-60815</v>
      </c>
      <c r="W50" s="109"/>
      <c r="X50" s="138"/>
      <c r="Y50" s="119"/>
      <c r="Z50" s="60" t="s">
        <v>37</v>
      </c>
      <c r="AA50" s="118">
        <f t="shared" si="11"/>
        <v>0</v>
      </c>
      <c r="AI50" s="177">
        <f t="shared" si="8"/>
        <v>0</v>
      </c>
      <c r="AJ50" s="175" t="str">
        <f t="shared" si="9"/>
        <v>OK</v>
      </c>
    </row>
    <row r="51" spans="1:36" ht="50.25" customHeight="1">
      <c r="A51" s="60">
        <v>41</v>
      </c>
      <c r="B51" s="93"/>
      <c r="C51" s="85"/>
      <c r="D51" s="51"/>
      <c r="E51" s="37" t="s">
        <v>377</v>
      </c>
      <c r="F51" s="26">
        <v>2073</v>
      </c>
      <c r="G51" s="293"/>
      <c r="H51" s="293"/>
      <c r="I51" s="293"/>
      <c r="J51" s="341"/>
      <c r="K51" s="353">
        <v>-2073</v>
      </c>
      <c r="L51" s="292">
        <v>4073</v>
      </c>
      <c r="M51" s="293"/>
      <c r="N51" s="293"/>
      <c r="O51" s="293"/>
      <c r="P51" s="293"/>
      <c r="Q51" s="301">
        <f t="shared" si="14"/>
        <v>4073</v>
      </c>
      <c r="R51" s="26">
        <v>-4073</v>
      </c>
      <c r="S51" s="43"/>
      <c r="T51" s="44"/>
      <c r="U51" s="44"/>
      <c r="V51" s="45">
        <v>-2073</v>
      </c>
      <c r="W51" s="109"/>
      <c r="X51" s="138"/>
      <c r="Y51" s="119"/>
      <c r="Z51" s="60" t="s">
        <v>37</v>
      </c>
      <c r="AA51" s="118">
        <f t="shared" si="11"/>
        <v>0</v>
      </c>
      <c r="AI51" s="177">
        <f t="shared" si="8"/>
        <v>0</v>
      </c>
      <c r="AJ51" s="175" t="str">
        <f t="shared" si="9"/>
        <v>OK</v>
      </c>
    </row>
    <row r="52" spans="1:36" ht="50.25" customHeight="1">
      <c r="A52" s="60">
        <v>42</v>
      </c>
      <c r="B52" s="93"/>
      <c r="C52" s="85"/>
      <c r="D52" s="51"/>
      <c r="E52" s="37" t="s">
        <v>222</v>
      </c>
      <c r="F52" s="26">
        <v>1121</v>
      </c>
      <c r="G52" s="293"/>
      <c r="H52" s="293"/>
      <c r="I52" s="293"/>
      <c r="J52" s="341"/>
      <c r="K52" s="353">
        <v>-1121</v>
      </c>
      <c r="L52" s="292">
        <v>1121</v>
      </c>
      <c r="M52" s="293"/>
      <c r="N52" s="293"/>
      <c r="O52" s="293"/>
      <c r="P52" s="293"/>
      <c r="Q52" s="301">
        <f t="shared" si="14"/>
        <v>1121</v>
      </c>
      <c r="R52" s="26">
        <v>-1121</v>
      </c>
      <c r="S52" s="43"/>
      <c r="T52" s="44"/>
      <c r="U52" s="44"/>
      <c r="V52" s="45">
        <v>-1121</v>
      </c>
      <c r="W52" s="109"/>
      <c r="X52" s="138"/>
      <c r="Y52" s="119"/>
      <c r="Z52" s="60" t="s">
        <v>37</v>
      </c>
      <c r="AA52" s="118">
        <f t="shared" si="11"/>
        <v>0</v>
      </c>
      <c r="AI52" s="177">
        <f t="shared" si="8"/>
        <v>0</v>
      </c>
      <c r="AJ52" s="175" t="str">
        <f t="shared" si="9"/>
        <v>OK</v>
      </c>
    </row>
    <row r="53" spans="1:36" ht="50.25" customHeight="1">
      <c r="A53" s="60">
        <v>43</v>
      </c>
      <c r="B53" s="93"/>
      <c r="C53" s="85"/>
      <c r="D53" s="51"/>
      <c r="E53" s="37" t="s">
        <v>223</v>
      </c>
      <c r="F53" s="26">
        <v>1013</v>
      </c>
      <c r="G53" s="293"/>
      <c r="H53" s="293"/>
      <c r="I53" s="293"/>
      <c r="J53" s="341"/>
      <c r="K53" s="353">
        <v>-1013</v>
      </c>
      <c r="L53" s="292">
        <v>1013</v>
      </c>
      <c r="M53" s="293"/>
      <c r="N53" s="293"/>
      <c r="O53" s="293"/>
      <c r="P53" s="293"/>
      <c r="Q53" s="301">
        <f t="shared" si="14"/>
        <v>1013</v>
      </c>
      <c r="R53" s="26">
        <v>-1013</v>
      </c>
      <c r="S53" s="43"/>
      <c r="T53" s="44"/>
      <c r="U53" s="44"/>
      <c r="V53" s="45">
        <v>-1013</v>
      </c>
      <c r="W53" s="109"/>
      <c r="X53" s="138"/>
      <c r="Y53" s="119"/>
      <c r="Z53" s="60" t="s">
        <v>37</v>
      </c>
      <c r="AA53" s="118">
        <f t="shared" si="11"/>
        <v>0</v>
      </c>
      <c r="AI53" s="177">
        <f t="shared" si="8"/>
        <v>0</v>
      </c>
      <c r="AJ53" s="175" t="str">
        <f t="shared" si="9"/>
        <v>OK</v>
      </c>
    </row>
    <row r="54" spans="1:36" ht="50.25" customHeight="1" thickBot="1">
      <c r="A54" s="60">
        <v>44</v>
      </c>
      <c r="B54" s="93"/>
      <c r="C54" s="85"/>
      <c r="D54" s="47" t="s">
        <v>367</v>
      </c>
      <c r="E54" s="47" t="s">
        <v>361</v>
      </c>
      <c r="F54" s="30">
        <v>56379</v>
      </c>
      <c r="G54" s="304"/>
      <c r="H54" s="304"/>
      <c r="I54" s="304"/>
      <c r="J54" s="345"/>
      <c r="K54" s="355">
        <v>-28190</v>
      </c>
      <c r="L54" s="303">
        <v>63340</v>
      </c>
      <c r="M54" s="304"/>
      <c r="N54" s="304"/>
      <c r="O54" s="304"/>
      <c r="P54" s="304"/>
      <c r="Q54" s="301">
        <f t="shared" si="14"/>
        <v>63340</v>
      </c>
      <c r="R54" s="30">
        <v>-32000</v>
      </c>
      <c r="S54" s="48"/>
      <c r="T54" s="49"/>
      <c r="U54" s="49"/>
      <c r="V54" s="61">
        <v>-28190</v>
      </c>
      <c r="W54" s="110"/>
      <c r="X54" s="61"/>
      <c r="Y54" s="134" t="s">
        <v>362</v>
      </c>
      <c r="Z54" s="60" t="s">
        <v>37</v>
      </c>
      <c r="AA54" s="118">
        <f t="shared" si="11"/>
        <v>0</v>
      </c>
      <c r="AI54" s="177">
        <f t="shared" si="8"/>
        <v>0</v>
      </c>
      <c r="AJ54" s="175" t="str">
        <f t="shared" si="9"/>
        <v>OK</v>
      </c>
    </row>
    <row r="55" spans="2:36" ht="37.5" customHeight="1" thickBot="1">
      <c r="B55" s="89"/>
      <c r="C55" s="90"/>
      <c r="D55" s="52"/>
      <c r="E55" s="52" t="s">
        <v>22</v>
      </c>
      <c r="F55" s="53">
        <f aca="true" t="shared" si="17" ref="F55:L55">SUM(F47:F54)</f>
        <v>7056019</v>
      </c>
      <c r="G55" s="265">
        <f t="shared" si="17"/>
        <v>0</v>
      </c>
      <c r="H55" s="265">
        <f t="shared" si="17"/>
        <v>6076</v>
      </c>
      <c r="I55" s="265">
        <f t="shared" si="17"/>
        <v>0</v>
      </c>
      <c r="J55" s="359">
        <f t="shared" si="17"/>
        <v>3215330</v>
      </c>
      <c r="K55" s="366">
        <f t="shared" si="17"/>
        <v>-5394708</v>
      </c>
      <c r="L55" s="299">
        <f t="shared" si="17"/>
        <v>7082998</v>
      </c>
      <c r="M55" s="265"/>
      <c r="N55" s="265"/>
      <c r="O55" s="265"/>
      <c r="P55" s="265"/>
      <c r="Q55" s="301">
        <f t="shared" si="14"/>
        <v>7082998</v>
      </c>
      <c r="R55" s="53">
        <f>SUM(R47:R54)</f>
        <v>-5329144</v>
      </c>
      <c r="S55" s="54">
        <f>SUM(S47:S54)</f>
        <v>0</v>
      </c>
      <c r="T55" s="55">
        <f>SUM(T47:T54)</f>
        <v>-2430</v>
      </c>
      <c r="U55" s="55">
        <f>SUM(U47:U54)</f>
        <v>0</v>
      </c>
      <c r="V55" s="58">
        <f>SUM(V47:V54)</f>
        <v>-5392278</v>
      </c>
      <c r="W55" s="62"/>
      <c r="X55" s="58"/>
      <c r="Y55" s="133"/>
      <c r="AA55" s="118">
        <f t="shared" si="11"/>
        <v>0</v>
      </c>
      <c r="AC55" s="53">
        <f aca="true" t="shared" si="18" ref="AC55:AH55">SUM(AC47:AC54)</f>
        <v>0</v>
      </c>
      <c r="AD55" s="53">
        <f t="shared" si="18"/>
        <v>-876</v>
      </c>
      <c r="AE55" s="53">
        <f t="shared" si="18"/>
        <v>0</v>
      </c>
      <c r="AF55" s="53">
        <f t="shared" si="18"/>
        <v>0</v>
      </c>
      <c r="AG55" s="53">
        <f t="shared" si="18"/>
        <v>0</v>
      </c>
      <c r="AH55" s="53">
        <f t="shared" si="18"/>
        <v>-1554</v>
      </c>
      <c r="AI55" s="177">
        <f t="shared" si="8"/>
        <v>-2430</v>
      </c>
      <c r="AJ55" s="175" t="str">
        <f t="shared" si="9"/>
        <v>OK</v>
      </c>
    </row>
    <row r="56" spans="1:36" ht="72.75" customHeight="1">
      <c r="A56" s="60">
        <v>45</v>
      </c>
      <c r="B56" s="95" t="s">
        <v>564</v>
      </c>
      <c r="C56" s="92" t="s">
        <v>15</v>
      </c>
      <c r="D56" s="37" t="s">
        <v>59</v>
      </c>
      <c r="E56" s="37"/>
      <c r="F56" s="26">
        <v>2458810</v>
      </c>
      <c r="G56" s="293"/>
      <c r="H56" s="293"/>
      <c r="I56" s="293"/>
      <c r="J56" s="341"/>
      <c r="K56" s="353">
        <v>-1229405</v>
      </c>
      <c r="L56" s="292">
        <v>2981314</v>
      </c>
      <c r="M56" s="293"/>
      <c r="N56" s="293"/>
      <c r="O56" s="293"/>
      <c r="P56" s="293"/>
      <c r="Q56" s="301">
        <f t="shared" si="14"/>
        <v>2981314</v>
      </c>
      <c r="R56" s="26">
        <v>-1490657</v>
      </c>
      <c r="S56" s="43"/>
      <c r="T56" s="44"/>
      <c r="U56" s="44"/>
      <c r="V56" s="45">
        <v>-1229405</v>
      </c>
      <c r="W56" s="109"/>
      <c r="X56" s="138"/>
      <c r="Y56" s="119" t="s">
        <v>566</v>
      </c>
      <c r="Z56" s="60" t="s">
        <v>37</v>
      </c>
      <c r="AA56" s="118">
        <f t="shared" si="11"/>
        <v>0</v>
      </c>
      <c r="AC56" s="25"/>
      <c r="AG56" s="44"/>
      <c r="AI56" s="177">
        <f t="shared" si="8"/>
        <v>0</v>
      </c>
      <c r="AJ56" s="175" t="str">
        <f t="shared" si="9"/>
        <v>OK</v>
      </c>
    </row>
    <row r="57" spans="1:36" ht="63" customHeight="1">
      <c r="A57" s="60">
        <v>46</v>
      </c>
      <c r="B57" s="83"/>
      <c r="C57" s="84" t="s">
        <v>288</v>
      </c>
      <c r="D57" s="37" t="s">
        <v>238</v>
      </c>
      <c r="E57" s="37"/>
      <c r="F57" s="32">
        <v>264542</v>
      </c>
      <c r="G57" s="293"/>
      <c r="H57" s="293">
        <v>25527</v>
      </c>
      <c r="I57" s="293"/>
      <c r="J57" s="341">
        <v>239015</v>
      </c>
      <c r="K57" s="350">
        <v>-92589</v>
      </c>
      <c r="L57" s="292">
        <v>281532</v>
      </c>
      <c r="M57" s="293"/>
      <c r="N57" s="293">
        <v>24527</v>
      </c>
      <c r="O57" s="293"/>
      <c r="P57" s="293">
        <v>257005</v>
      </c>
      <c r="Q57" s="301">
        <f t="shared" si="14"/>
        <v>0</v>
      </c>
      <c r="R57" s="32">
        <v>-98500</v>
      </c>
      <c r="S57" s="33"/>
      <c r="T57" s="34">
        <v>-8934</v>
      </c>
      <c r="U57" s="34"/>
      <c r="V57" s="27">
        <v>-83655</v>
      </c>
      <c r="W57" s="109"/>
      <c r="X57" s="138"/>
      <c r="Y57" s="119" t="s">
        <v>567</v>
      </c>
      <c r="Z57" s="60" t="s">
        <v>37</v>
      </c>
      <c r="AA57" s="118">
        <f t="shared" si="11"/>
        <v>0</v>
      </c>
      <c r="AC57" s="60">
        <v>-5434</v>
      </c>
      <c r="AH57" s="60">
        <v>-3500</v>
      </c>
      <c r="AI57" s="177">
        <f t="shared" si="8"/>
        <v>-8934</v>
      </c>
      <c r="AJ57" s="175" t="str">
        <f t="shared" si="9"/>
        <v>OK</v>
      </c>
    </row>
    <row r="58" spans="1:36" ht="50.25" customHeight="1">
      <c r="A58" s="60">
        <v>47</v>
      </c>
      <c r="B58" s="93"/>
      <c r="D58" s="37" t="s">
        <v>392</v>
      </c>
      <c r="E58" s="37" t="s">
        <v>394</v>
      </c>
      <c r="F58" s="26">
        <v>3827390</v>
      </c>
      <c r="G58" s="293"/>
      <c r="H58" s="293"/>
      <c r="I58" s="293">
        <v>3826600</v>
      </c>
      <c r="J58" s="341">
        <v>790</v>
      </c>
      <c r="K58" s="353">
        <v>-3827390</v>
      </c>
      <c r="L58" s="292">
        <v>3827390</v>
      </c>
      <c r="M58" s="293"/>
      <c r="N58" s="293"/>
      <c r="O58" s="293"/>
      <c r="P58" s="293"/>
      <c r="Q58" s="301">
        <f t="shared" si="14"/>
        <v>3827390</v>
      </c>
      <c r="R58" s="26">
        <v>-3827390</v>
      </c>
      <c r="S58" s="43"/>
      <c r="T58" s="44"/>
      <c r="U58" s="44">
        <v>-3826600</v>
      </c>
      <c r="V58" s="45">
        <v>-790</v>
      </c>
      <c r="W58" s="109"/>
      <c r="X58" s="138"/>
      <c r="Y58" s="119" t="s">
        <v>393</v>
      </c>
      <c r="Z58" s="60" t="s">
        <v>37</v>
      </c>
      <c r="AA58" s="118">
        <f t="shared" si="11"/>
        <v>0</v>
      </c>
      <c r="AC58" s="25"/>
      <c r="AI58" s="177">
        <f t="shared" si="8"/>
        <v>0</v>
      </c>
      <c r="AJ58" s="175" t="str">
        <f t="shared" si="9"/>
        <v>OK</v>
      </c>
    </row>
    <row r="59" spans="1:36" ht="50.25" customHeight="1">
      <c r="A59" s="60">
        <v>48</v>
      </c>
      <c r="B59" s="93"/>
      <c r="C59" s="85"/>
      <c r="D59" s="47" t="s">
        <v>0</v>
      </c>
      <c r="E59" s="37" t="s">
        <v>109</v>
      </c>
      <c r="F59" s="26">
        <v>301000</v>
      </c>
      <c r="G59" s="293"/>
      <c r="H59" s="293">
        <v>301000</v>
      </c>
      <c r="I59" s="293"/>
      <c r="J59" s="341"/>
      <c r="K59" s="353">
        <v>-301000</v>
      </c>
      <c r="L59" s="292">
        <v>382000</v>
      </c>
      <c r="M59" s="293"/>
      <c r="N59" s="293"/>
      <c r="O59" s="293"/>
      <c r="P59" s="293"/>
      <c r="Q59" s="301">
        <f t="shared" si="14"/>
        <v>382000</v>
      </c>
      <c r="R59" s="26">
        <v>-382000</v>
      </c>
      <c r="S59" s="43"/>
      <c r="T59" s="44">
        <v>-301000</v>
      </c>
      <c r="U59" s="44"/>
      <c r="V59" s="45"/>
      <c r="W59" s="109"/>
      <c r="X59" s="138"/>
      <c r="Y59" s="119" t="s">
        <v>364</v>
      </c>
      <c r="Z59" s="60" t="s">
        <v>37</v>
      </c>
      <c r="AA59" s="118">
        <f t="shared" si="11"/>
        <v>0</v>
      </c>
      <c r="AC59" s="25"/>
      <c r="AH59" s="315">
        <v>-301000</v>
      </c>
      <c r="AI59" s="177">
        <f t="shared" si="8"/>
        <v>-301000</v>
      </c>
      <c r="AJ59" s="175" t="str">
        <f t="shared" si="9"/>
        <v>OK</v>
      </c>
    </row>
    <row r="60" spans="1:36" ht="50.25" customHeight="1">
      <c r="A60" s="60">
        <v>49</v>
      </c>
      <c r="B60" s="93"/>
      <c r="C60" s="85"/>
      <c r="D60" s="51"/>
      <c r="E60" s="37" t="s">
        <v>0</v>
      </c>
      <c r="F60" s="26">
        <v>580</v>
      </c>
      <c r="G60" s="293"/>
      <c r="H60" s="293"/>
      <c r="I60" s="293"/>
      <c r="J60" s="341">
        <v>580</v>
      </c>
      <c r="K60" s="353">
        <v>-580</v>
      </c>
      <c r="L60" s="292">
        <v>780</v>
      </c>
      <c r="M60" s="293"/>
      <c r="N60" s="293"/>
      <c r="O60" s="293"/>
      <c r="P60" s="293"/>
      <c r="Q60" s="301">
        <f t="shared" si="14"/>
        <v>780</v>
      </c>
      <c r="R60" s="26">
        <v>-780</v>
      </c>
      <c r="S60" s="43"/>
      <c r="T60" s="44"/>
      <c r="U60" s="44"/>
      <c r="V60" s="45">
        <v>-580</v>
      </c>
      <c r="W60" s="109"/>
      <c r="X60" s="138"/>
      <c r="Y60" s="119"/>
      <c r="Z60" s="60" t="s">
        <v>37</v>
      </c>
      <c r="AA60" s="118">
        <f t="shared" si="11"/>
        <v>0</v>
      </c>
      <c r="AC60" s="25"/>
      <c r="AI60" s="177">
        <f t="shared" si="8"/>
        <v>0</v>
      </c>
      <c r="AJ60" s="175" t="str">
        <f t="shared" si="9"/>
        <v>OK</v>
      </c>
    </row>
    <row r="61" spans="1:36" ht="50.25" customHeight="1">
      <c r="A61" s="60">
        <v>50</v>
      </c>
      <c r="B61" s="93"/>
      <c r="C61" s="85"/>
      <c r="D61" s="47" t="s">
        <v>489</v>
      </c>
      <c r="E61" s="37" t="s">
        <v>33</v>
      </c>
      <c r="F61" s="32">
        <v>446700</v>
      </c>
      <c r="G61" s="305"/>
      <c r="H61" s="305"/>
      <c r="I61" s="305"/>
      <c r="J61" s="363"/>
      <c r="K61" s="350">
        <v>-446700</v>
      </c>
      <c r="L61" s="292">
        <v>189000</v>
      </c>
      <c r="M61" s="305"/>
      <c r="N61" s="305"/>
      <c r="O61" s="305"/>
      <c r="P61" s="306"/>
      <c r="Q61" s="301">
        <f t="shared" si="14"/>
        <v>189000</v>
      </c>
      <c r="R61" s="32">
        <v>-189000</v>
      </c>
      <c r="S61" s="43"/>
      <c r="T61" s="44"/>
      <c r="U61" s="44">
        <v>-445000</v>
      </c>
      <c r="V61" s="45">
        <v>-1700</v>
      </c>
      <c r="W61" s="109"/>
      <c r="X61" s="138"/>
      <c r="Y61" s="119" t="s">
        <v>270</v>
      </c>
      <c r="Z61" s="60" t="s">
        <v>37</v>
      </c>
      <c r="AA61" s="118">
        <f t="shared" si="11"/>
        <v>0</v>
      </c>
      <c r="AC61" s="25"/>
      <c r="AI61" s="177">
        <f t="shared" si="8"/>
        <v>0</v>
      </c>
      <c r="AJ61" s="175" t="str">
        <f t="shared" si="9"/>
        <v>OK</v>
      </c>
    </row>
    <row r="62" spans="1:36" ht="50.25" customHeight="1">
      <c r="A62" s="60">
        <v>51</v>
      </c>
      <c r="B62" s="93"/>
      <c r="C62" s="85"/>
      <c r="D62" s="37" t="s">
        <v>289</v>
      </c>
      <c r="E62" s="37"/>
      <c r="F62" s="26">
        <v>30000</v>
      </c>
      <c r="G62" s="302"/>
      <c r="H62" s="302"/>
      <c r="I62" s="318"/>
      <c r="J62" s="344">
        <v>30000</v>
      </c>
      <c r="K62" s="353">
        <v>-20000</v>
      </c>
      <c r="L62" s="292">
        <v>30000</v>
      </c>
      <c r="M62" s="302"/>
      <c r="N62" s="302"/>
      <c r="O62" s="302"/>
      <c r="P62" s="302"/>
      <c r="Q62" s="301">
        <f t="shared" si="14"/>
        <v>30000</v>
      </c>
      <c r="R62" s="26">
        <v>-30000</v>
      </c>
      <c r="S62" s="43"/>
      <c r="T62" s="44"/>
      <c r="U62" s="44"/>
      <c r="V62" s="45">
        <v>-20000</v>
      </c>
      <c r="W62" s="109"/>
      <c r="X62" s="138"/>
      <c r="Y62" s="119" t="s">
        <v>297</v>
      </c>
      <c r="Z62" s="60" t="s">
        <v>37</v>
      </c>
      <c r="AA62" s="118">
        <f t="shared" si="11"/>
        <v>0</v>
      </c>
      <c r="AC62" s="25"/>
      <c r="AI62" s="177">
        <f t="shared" si="8"/>
        <v>0</v>
      </c>
      <c r="AJ62" s="175" t="str">
        <f t="shared" si="9"/>
        <v>OK</v>
      </c>
    </row>
    <row r="63" spans="1:36" ht="50.25" customHeight="1">
      <c r="A63" s="60">
        <v>52</v>
      </c>
      <c r="B63" s="93"/>
      <c r="C63" s="86"/>
      <c r="D63" s="37" t="s">
        <v>490</v>
      </c>
      <c r="E63" s="37" t="s">
        <v>491</v>
      </c>
      <c r="F63" s="32">
        <v>3878980</v>
      </c>
      <c r="G63" s="305">
        <v>21000</v>
      </c>
      <c r="H63" s="305">
        <v>22690</v>
      </c>
      <c r="I63" s="305">
        <v>3591600</v>
      </c>
      <c r="J63" s="362">
        <v>243690</v>
      </c>
      <c r="K63" s="350">
        <v>-1939490</v>
      </c>
      <c r="L63" s="292">
        <v>4801495</v>
      </c>
      <c r="M63" s="305">
        <v>890766</v>
      </c>
      <c r="N63" s="305">
        <v>6711</v>
      </c>
      <c r="O63" s="305">
        <v>3887200</v>
      </c>
      <c r="P63" s="306">
        <v>16818</v>
      </c>
      <c r="Q63" s="301">
        <f t="shared" si="14"/>
        <v>0</v>
      </c>
      <c r="R63" s="32">
        <v>-2400000</v>
      </c>
      <c r="S63" s="33">
        <v>-10500</v>
      </c>
      <c r="T63" s="33">
        <v>-11345</v>
      </c>
      <c r="U63" s="44">
        <v>-1795800</v>
      </c>
      <c r="V63" s="45">
        <v>-121845</v>
      </c>
      <c r="W63" s="109"/>
      <c r="X63" s="138"/>
      <c r="Y63" s="119" t="s">
        <v>566</v>
      </c>
      <c r="Z63" s="60" t="s">
        <v>37</v>
      </c>
      <c r="AA63" s="118">
        <f t="shared" si="11"/>
        <v>0</v>
      </c>
      <c r="AC63" s="312">
        <v>-11345</v>
      </c>
      <c r="AD63" s="176">
        <v>0</v>
      </c>
      <c r="AE63" s="176">
        <v>0</v>
      </c>
      <c r="AF63" s="176">
        <v>0</v>
      </c>
      <c r="AG63" s="176">
        <v>0</v>
      </c>
      <c r="AH63" s="176">
        <v>0</v>
      </c>
      <c r="AI63" s="177">
        <f t="shared" si="8"/>
        <v>-11345</v>
      </c>
      <c r="AJ63" s="175" t="str">
        <f t="shared" si="9"/>
        <v>OK</v>
      </c>
    </row>
    <row r="64" spans="1:36" ht="77.25" customHeight="1">
      <c r="A64" s="60">
        <v>53</v>
      </c>
      <c r="B64" s="93"/>
      <c r="C64" s="84" t="s">
        <v>492</v>
      </c>
      <c r="D64" s="37" t="s">
        <v>493</v>
      </c>
      <c r="E64" s="37" t="s">
        <v>494</v>
      </c>
      <c r="F64" s="32">
        <v>18795443</v>
      </c>
      <c r="G64" s="305">
        <v>9589100</v>
      </c>
      <c r="H64" s="305">
        <v>529443</v>
      </c>
      <c r="I64" s="305">
        <v>8128200</v>
      </c>
      <c r="J64" s="363">
        <v>548700</v>
      </c>
      <c r="K64" s="350">
        <v>-9397722</v>
      </c>
      <c r="L64" s="292">
        <v>10212138</v>
      </c>
      <c r="M64" s="305">
        <v>5657152</v>
      </c>
      <c r="N64" s="305">
        <v>276509</v>
      </c>
      <c r="O64" s="305">
        <v>4277800</v>
      </c>
      <c r="P64" s="306">
        <v>677</v>
      </c>
      <c r="Q64" s="301">
        <f t="shared" si="14"/>
        <v>0</v>
      </c>
      <c r="R64" s="32">
        <v>-5106000</v>
      </c>
      <c r="S64" s="33">
        <v>-4794550</v>
      </c>
      <c r="T64" s="44">
        <v>-264722</v>
      </c>
      <c r="U64" s="44">
        <v>-4064100</v>
      </c>
      <c r="V64" s="45">
        <v>-274350</v>
      </c>
      <c r="W64" s="109"/>
      <c r="X64" s="138"/>
      <c r="Y64" s="119" t="s">
        <v>527</v>
      </c>
      <c r="Z64" s="60" t="s">
        <v>37</v>
      </c>
      <c r="AA64" s="118">
        <f t="shared" si="11"/>
        <v>0</v>
      </c>
      <c r="AC64" s="315">
        <v>-264722</v>
      </c>
      <c r="AD64" s="176">
        <v>0</v>
      </c>
      <c r="AE64" s="176">
        <v>0</v>
      </c>
      <c r="AF64" s="176">
        <v>0</v>
      </c>
      <c r="AG64" s="176">
        <v>0</v>
      </c>
      <c r="AH64" s="176">
        <v>0</v>
      </c>
      <c r="AI64" s="177">
        <f t="shared" si="8"/>
        <v>-264722</v>
      </c>
      <c r="AJ64" s="175" t="str">
        <f t="shared" si="9"/>
        <v>OK</v>
      </c>
    </row>
    <row r="65" spans="1:36" ht="50.25" customHeight="1">
      <c r="A65" s="60">
        <v>54</v>
      </c>
      <c r="B65" s="93"/>
      <c r="C65" s="85"/>
      <c r="D65" s="37" t="s">
        <v>26</v>
      </c>
      <c r="E65" s="37" t="s">
        <v>27</v>
      </c>
      <c r="F65" s="32">
        <v>4100908</v>
      </c>
      <c r="G65" s="305"/>
      <c r="H65" s="305">
        <v>10300</v>
      </c>
      <c r="I65" s="305">
        <v>4088000</v>
      </c>
      <c r="J65" s="363">
        <v>2608</v>
      </c>
      <c r="K65" s="350">
        <v>-1435318</v>
      </c>
      <c r="L65" s="292">
        <v>8480808</v>
      </c>
      <c r="M65" s="305">
        <v>0</v>
      </c>
      <c r="N65" s="305">
        <v>470</v>
      </c>
      <c r="O65" s="305">
        <v>8471800</v>
      </c>
      <c r="P65" s="306">
        <v>8538</v>
      </c>
      <c r="Q65" s="301">
        <v>0</v>
      </c>
      <c r="R65" s="32">
        <v>-2968000</v>
      </c>
      <c r="S65" s="33">
        <v>0</v>
      </c>
      <c r="T65" s="44">
        <v>-3605</v>
      </c>
      <c r="U65" s="44">
        <v>-1430800</v>
      </c>
      <c r="V65" s="45">
        <v>-913</v>
      </c>
      <c r="W65" s="109"/>
      <c r="X65" s="138"/>
      <c r="Y65" s="119" t="s">
        <v>567</v>
      </c>
      <c r="Z65" s="60" t="s">
        <v>37</v>
      </c>
      <c r="AA65" s="118">
        <f t="shared" si="11"/>
        <v>0</v>
      </c>
      <c r="AC65" s="315">
        <v>-3605</v>
      </c>
      <c r="AD65" s="176">
        <v>0</v>
      </c>
      <c r="AE65" s="176">
        <v>0</v>
      </c>
      <c r="AF65" s="176">
        <v>0</v>
      </c>
      <c r="AG65" s="176">
        <v>0</v>
      </c>
      <c r="AH65" s="176">
        <v>0</v>
      </c>
      <c r="AI65" s="177">
        <f t="shared" si="8"/>
        <v>-3605</v>
      </c>
      <c r="AJ65" s="175" t="str">
        <f t="shared" si="9"/>
        <v>OK</v>
      </c>
    </row>
    <row r="66" spans="1:36" ht="57.75" customHeight="1">
      <c r="A66" s="60">
        <v>55</v>
      </c>
      <c r="B66" s="93"/>
      <c r="C66" s="86"/>
      <c r="D66" s="37" t="s">
        <v>28</v>
      </c>
      <c r="E66" s="37" t="s">
        <v>495</v>
      </c>
      <c r="F66" s="26">
        <v>8263870</v>
      </c>
      <c r="G66" s="302"/>
      <c r="H66" s="302"/>
      <c r="I66" s="318">
        <v>8255400</v>
      </c>
      <c r="J66" s="344">
        <v>8470</v>
      </c>
      <c r="K66" s="353">
        <v>-8263870</v>
      </c>
      <c r="L66" s="292">
        <v>12159555</v>
      </c>
      <c r="M66" s="302"/>
      <c r="N66" s="302"/>
      <c r="O66" s="302"/>
      <c r="P66" s="302"/>
      <c r="Q66" s="301">
        <f>L66-M66-N66-O66-P66</f>
        <v>12159555</v>
      </c>
      <c r="R66" s="26">
        <v>-12159555</v>
      </c>
      <c r="S66" s="43"/>
      <c r="T66" s="44"/>
      <c r="U66" s="44">
        <v>-8255400</v>
      </c>
      <c r="V66" s="45">
        <v>-8470</v>
      </c>
      <c r="W66" s="109"/>
      <c r="X66" s="138"/>
      <c r="Y66" s="119" t="s">
        <v>395</v>
      </c>
      <c r="Z66" s="60" t="s">
        <v>37</v>
      </c>
      <c r="AA66" s="118">
        <f t="shared" si="11"/>
        <v>0</v>
      </c>
      <c r="AC66" s="176"/>
      <c r="AD66" s="176"/>
      <c r="AE66" s="176"/>
      <c r="AF66" s="176"/>
      <c r="AG66" s="176"/>
      <c r="AH66" s="176"/>
      <c r="AI66" s="177">
        <f aca="true" t="shared" si="19" ref="AI66:AI97">SUM(AC66:AH66)</f>
        <v>0</v>
      </c>
      <c r="AJ66" s="175" t="str">
        <f aca="true" t="shared" si="20" ref="AJ66:AJ97">IF(T66=AI66,"OK","OUT")</f>
        <v>OK</v>
      </c>
    </row>
    <row r="67" spans="1:36" ht="57.75" customHeight="1">
      <c r="A67" s="60">
        <v>56</v>
      </c>
      <c r="B67" s="93"/>
      <c r="C67" s="84" t="s">
        <v>114</v>
      </c>
      <c r="D67" s="37" t="s">
        <v>114</v>
      </c>
      <c r="E67" s="37" t="s">
        <v>327</v>
      </c>
      <c r="F67" s="32">
        <v>10380</v>
      </c>
      <c r="G67" s="302"/>
      <c r="H67" s="302"/>
      <c r="I67" s="318"/>
      <c r="J67" s="344"/>
      <c r="K67" s="350">
        <v>-3380</v>
      </c>
      <c r="L67" s="292">
        <v>2980</v>
      </c>
      <c r="M67" s="302"/>
      <c r="N67" s="302"/>
      <c r="O67" s="302"/>
      <c r="P67" s="302"/>
      <c r="Q67" s="301">
        <f>L67-M67-N67-O67-P67</f>
        <v>2980</v>
      </c>
      <c r="R67" s="32">
        <v>-2980</v>
      </c>
      <c r="S67" s="43"/>
      <c r="T67" s="44"/>
      <c r="U67" s="44"/>
      <c r="V67" s="45">
        <v>-3380</v>
      </c>
      <c r="W67" s="109"/>
      <c r="X67" s="138"/>
      <c r="Y67" s="119" t="s">
        <v>328</v>
      </c>
      <c r="Z67" s="60" t="s">
        <v>37</v>
      </c>
      <c r="AA67" s="118">
        <f t="shared" si="11"/>
        <v>0</v>
      </c>
      <c r="AC67" s="176"/>
      <c r="AD67" s="176"/>
      <c r="AE67" s="176"/>
      <c r="AF67" s="176"/>
      <c r="AG67" s="176"/>
      <c r="AH67" s="176"/>
      <c r="AI67" s="177">
        <f t="shared" si="19"/>
        <v>0</v>
      </c>
      <c r="AJ67" s="175" t="str">
        <f t="shared" si="20"/>
        <v>OK</v>
      </c>
    </row>
    <row r="68" spans="1:36" ht="50.25" customHeight="1">
      <c r="A68" s="60">
        <v>57</v>
      </c>
      <c r="B68" s="93"/>
      <c r="C68" s="86"/>
      <c r="D68" s="37" t="s">
        <v>290</v>
      </c>
      <c r="E68" s="37"/>
      <c r="F68" s="32">
        <v>318818</v>
      </c>
      <c r="G68" s="305"/>
      <c r="H68" s="305">
        <v>74866</v>
      </c>
      <c r="I68" s="305"/>
      <c r="J68" s="363">
        <v>243952</v>
      </c>
      <c r="K68" s="350">
        <v>-111586</v>
      </c>
      <c r="L68" s="292">
        <v>344865</v>
      </c>
      <c r="M68" s="305">
        <v>0</v>
      </c>
      <c r="N68" s="305">
        <v>87131</v>
      </c>
      <c r="O68" s="305">
        <v>0</v>
      </c>
      <c r="P68" s="306">
        <v>257734</v>
      </c>
      <c r="Q68" s="301">
        <f>L68-M68-N68-O68-P68</f>
        <v>0</v>
      </c>
      <c r="R68" s="32">
        <v>-120500</v>
      </c>
      <c r="S68" s="33"/>
      <c r="T68" s="44">
        <v>-26203</v>
      </c>
      <c r="U68" s="44"/>
      <c r="V68" s="45">
        <v>-85383</v>
      </c>
      <c r="W68" s="109"/>
      <c r="X68" s="138"/>
      <c r="Y68" s="119" t="s">
        <v>113</v>
      </c>
      <c r="Z68" s="60" t="s">
        <v>37</v>
      </c>
      <c r="AA68" s="118">
        <f t="shared" si="11"/>
        <v>0</v>
      </c>
      <c r="AC68" s="315">
        <v>-26203</v>
      </c>
      <c r="AD68" s="176">
        <v>0</v>
      </c>
      <c r="AE68" s="176">
        <v>0</v>
      </c>
      <c r="AF68" s="176">
        <v>0</v>
      </c>
      <c r="AG68" s="176">
        <v>0</v>
      </c>
      <c r="AH68" s="176">
        <v>0</v>
      </c>
      <c r="AI68" s="177">
        <f t="shared" si="19"/>
        <v>-26203</v>
      </c>
      <c r="AJ68" s="175" t="str">
        <f t="shared" si="20"/>
        <v>OK</v>
      </c>
    </row>
    <row r="69" spans="1:36" ht="50.25" customHeight="1">
      <c r="A69" s="60">
        <v>58</v>
      </c>
      <c r="B69" s="93"/>
      <c r="C69" s="85" t="s">
        <v>115</v>
      </c>
      <c r="D69" s="37" t="s">
        <v>496</v>
      </c>
      <c r="E69" s="37" t="s">
        <v>497</v>
      </c>
      <c r="F69" s="32">
        <v>2141000</v>
      </c>
      <c r="G69" s="305">
        <v>1048155</v>
      </c>
      <c r="H69" s="305">
        <v>44689</v>
      </c>
      <c r="I69" s="305">
        <v>1047200</v>
      </c>
      <c r="J69" s="363">
        <v>956</v>
      </c>
      <c r="K69" s="350">
        <v>-2141000</v>
      </c>
      <c r="L69" s="292">
        <v>1108600</v>
      </c>
      <c r="M69" s="305">
        <v>548079</v>
      </c>
      <c r="N69" s="305">
        <v>12443</v>
      </c>
      <c r="O69" s="305">
        <v>546900</v>
      </c>
      <c r="P69" s="306">
        <v>1178</v>
      </c>
      <c r="Q69" s="301">
        <f>L69-M69-N69-O69-P69</f>
        <v>0</v>
      </c>
      <c r="R69" s="32">
        <v>-1108600</v>
      </c>
      <c r="S69" s="43">
        <v>-1048155</v>
      </c>
      <c r="T69" s="44">
        <v>-44689</v>
      </c>
      <c r="U69" s="44">
        <v>-1047200</v>
      </c>
      <c r="V69" s="45">
        <v>-956</v>
      </c>
      <c r="W69" s="109"/>
      <c r="X69" s="138"/>
      <c r="Y69" s="119" t="s">
        <v>92</v>
      </c>
      <c r="Z69" s="60" t="s">
        <v>37</v>
      </c>
      <c r="AA69" s="118">
        <f aca="true" t="shared" si="21" ref="AA69:AA100">K69-S69-T69-U69-V69</f>
        <v>0</v>
      </c>
      <c r="AC69" s="315">
        <v>-44689</v>
      </c>
      <c r="AD69" s="176">
        <v>0</v>
      </c>
      <c r="AE69" s="176">
        <v>0</v>
      </c>
      <c r="AF69" s="176">
        <v>0</v>
      </c>
      <c r="AG69" s="176">
        <v>0</v>
      </c>
      <c r="AH69" s="176">
        <v>0</v>
      </c>
      <c r="AI69" s="177">
        <f t="shared" si="19"/>
        <v>-44689</v>
      </c>
      <c r="AJ69" s="175" t="str">
        <f t="shared" si="20"/>
        <v>OK</v>
      </c>
    </row>
    <row r="70" spans="1:36" ht="50.25" customHeight="1">
      <c r="A70" s="60">
        <v>59</v>
      </c>
      <c r="B70" s="93"/>
      <c r="C70" s="85"/>
      <c r="D70" s="37" t="s">
        <v>500</v>
      </c>
      <c r="E70" s="37" t="s">
        <v>501</v>
      </c>
      <c r="F70" s="32">
        <v>512700</v>
      </c>
      <c r="G70" s="305"/>
      <c r="H70" s="305">
        <v>76349</v>
      </c>
      <c r="I70" s="305">
        <v>436000</v>
      </c>
      <c r="J70" s="363">
        <v>351</v>
      </c>
      <c r="K70" s="350">
        <v>-256350</v>
      </c>
      <c r="L70" s="292">
        <v>487000</v>
      </c>
      <c r="M70" s="305">
        <v>0</v>
      </c>
      <c r="N70" s="305">
        <v>120687</v>
      </c>
      <c r="O70" s="305">
        <v>365500</v>
      </c>
      <c r="P70" s="306">
        <v>813</v>
      </c>
      <c r="Q70" s="301">
        <v>0</v>
      </c>
      <c r="R70" s="32">
        <v>-243500</v>
      </c>
      <c r="S70" s="33"/>
      <c r="T70" s="44">
        <v>-38174</v>
      </c>
      <c r="U70" s="44">
        <v>-218000</v>
      </c>
      <c r="V70" s="45">
        <v>-176</v>
      </c>
      <c r="W70" s="109"/>
      <c r="X70" s="138"/>
      <c r="Y70" s="119" t="s">
        <v>17</v>
      </c>
      <c r="Z70" s="60" t="s">
        <v>37</v>
      </c>
      <c r="AA70" s="118">
        <f t="shared" si="21"/>
        <v>0</v>
      </c>
      <c r="AC70" s="315">
        <v>-38174</v>
      </c>
      <c r="AD70" s="176">
        <v>0</v>
      </c>
      <c r="AE70" s="176">
        <v>0</v>
      </c>
      <c r="AF70" s="176">
        <v>0</v>
      </c>
      <c r="AG70" s="176">
        <v>0</v>
      </c>
      <c r="AH70" s="176">
        <v>0</v>
      </c>
      <c r="AI70" s="177">
        <f t="shared" si="19"/>
        <v>-38174</v>
      </c>
      <c r="AJ70" s="175" t="str">
        <f t="shared" si="20"/>
        <v>OK</v>
      </c>
    </row>
    <row r="71" spans="1:36" ht="60.75" customHeight="1">
      <c r="A71" s="60">
        <v>60</v>
      </c>
      <c r="B71" s="93"/>
      <c r="C71" s="86"/>
      <c r="D71" s="37" t="s">
        <v>502</v>
      </c>
      <c r="E71" s="37" t="s">
        <v>199</v>
      </c>
      <c r="F71" s="26">
        <v>3329000</v>
      </c>
      <c r="G71" s="302"/>
      <c r="H71" s="302"/>
      <c r="I71" s="318">
        <v>3278000</v>
      </c>
      <c r="J71" s="344">
        <v>51000</v>
      </c>
      <c r="K71" s="353">
        <v>-3329000</v>
      </c>
      <c r="L71" s="292">
        <v>7228000</v>
      </c>
      <c r="M71" s="302"/>
      <c r="N71" s="302"/>
      <c r="O71" s="302"/>
      <c r="P71" s="302"/>
      <c r="Q71" s="301">
        <f>L71-M71-N71-O71-P71</f>
        <v>7228000</v>
      </c>
      <c r="R71" s="26">
        <v>-7228000</v>
      </c>
      <c r="S71" s="43"/>
      <c r="T71" s="44"/>
      <c r="U71" s="44">
        <v>-3278000</v>
      </c>
      <c r="V71" s="45">
        <v>-51000</v>
      </c>
      <c r="W71" s="109"/>
      <c r="X71" s="138"/>
      <c r="Y71" s="119" t="s">
        <v>1</v>
      </c>
      <c r="Z71" s="60" t="s">
        <v>37</v>
      </c>
      <c r="AA71" s="118">
        <f t="shared" si="21"/>
        <v>0</v>
      </c>
      <c r="AC71" s="176"/>
      <c r="AD71" s="176"/>
      <c r="AE71" s="176"/>
      <c r="AF71" s="176"/>
      <c r="AG71" s="176"/>
      <c r="AH71" s="176"/>
      <c r="AI71" s="177">
        <f t="shared" si="19"/>
        <v>0</v>
      </c>
      <c r="AJ71" s="175" t="str">
        <f t="shared" si="20"/>
        <v>OK</v>
      </c>
    </row>
    <row r="72" spans="1:36" ht="70.5" customHeight="1">
      <c r="A72" s="60">
        <v>61</v>
      </c>
      <c r="B72" s="93"/>
      <c r="C72" s="84" t="s">
        <v>503</v>
      </c>
      <c r="D72" s="37" t="s">
        <v>504</v>
      </c>
      <c r="E72" s="37" t="s">
        <v>275</v>
      </c>
      <c r="F72" s="32">
        <v>458000</v>
      </c>
      <c r="G72" s="305">
        <v>218000</v>
      </c>
      <c r="H72" s="305"/>
      <c r="I72" s="305">
        <v>238400</v>
      </c>
      <c r="J72" s="363">
        <v>1600</v>
      </c>
      <c r="K72" s="350">
        <v>-160300</v>
      </c>
      <c r="L72" s="292">
        <v>478850</v>
      </c>
      <c r="M72" s="305">
        <v>230118</v>
      </c>
      <c r="N72" s="305">
        <v>0</v>
      </c>
      <c r="O72" s="305">
        <v>247600</v>
      </c>
      <c r="P72" s="306">
        <v>1132</v>
      </c>
      <c r="Q72" s="301">
        <v>0</v>
      </c>
      <c r="R72" s="32">
        <v>-167000</v>
      </c>
      <c r="S72" s="33">
        <v>-76300</v>
      </c>
      <c r="T72" s="44"/>
      <c r="U72" s="44">
        <v>-83400</v>
      </c>
      <c r="V72" s="45">
        <v>-600</v>
      </c>
      <c r="W72" s="109"/>
      <c r="X72" s="138"/>
      <c r="Y72" s="119" t="s">
        <v>116</v>
      </c>
      <c r="Z72" s="60" t="s">
        <v>37</v>
      </c>
      <c r="AA72" s="118">
        <f t="shared" si="21"/>
        <v>0</v>
      </c>
      <c r="AC72" s="176"/>
      <c r="AD72" s="176"/>
      <c r="AE72" s="176"/>
      <c r="AF72" s="176"/>
      <c r="AG72" s="176"/>
      <c r="AH72" s="176"/>
      <c r="AI72" s="177">
        <f t="shared" si="19"/>
        <v>0</v>
      </c>
      <c r="AJ72" s="175" t="str">
        <f t="shared" si="20"/>
        <v>OK</v>
      </c>
    </row>
    <row r="73" spans="1:36" ht="50.25" customHeight="1">
      <c r="A73" s="60">
        <v>62</v>
      </c>
      <c r="B73" s="93"/>
      <c r="C73" s="86"/>
      <c r="D73" s="37" t="s">
        <v>505</v>
      </c>
      <c r="E73" s="37" t="s">
        <v>506</v>
      </c>
      <c r="F73" s="26">
        <v>138000</v>
      </c>
      <c r="G73" s="302"/>
      <c r="H73" s="302"/>
      <c r="I73" s="318">
        <v>137200</v>
      </c>
      <c r="J73" s="344">
        <v>800</v>
      </c>
      <c r="K73" s="353">
        <v>-138000</v>
      </c>
      <c r="L73" s="292">
        <v>171000</v>
      </c>
      <c r="M73" s="302"/>
      <c r="N73" s="302"/>
      <c r="O73" s="302"/>
      <c r="P73" s="302"/>
      <c r="Q73" s="301">
        <f>L73-M73-N73-O73-P73</f>
        <v>171000</v>
      </c>
      <c r="R73" s="26">
        <v>-171000</v>
      </c>
      <c r="S73" s="43"/>
      <c r="T73" s="44"/>
      <c r="U73" s="44">
        <v>-137200</v>
      </c>
      <c r="V73" s="45">
        <v>-800</v>
      </c>
      <c r="W73" s="109"/>
      <c r="X73" s="138"/>
      <c r="Y73" s="119" t="s">
        <v>1</v>
      </c>
      <c r="Z73" s="60" t="s">
        <v>37</v>
      </c>
      <c r="AA73" s="118">
        <f t="shared" si="21"/>
        <v>0</v>
      </c>
      <c r="AC73" s="176"/>
      <c r="AD73" s="176"/>
      <c r="AE73" s="176"/>
      <c r="AF73" s="176"/>
      <c r="AG73" s="176"/>
      <c r="AH73" s="176"/>
      <c r="AI73" s="177">
        <f t="shared" si="19"/>
        <v>0</v>
      </c>
      <c r="AJ73" s="175" t="str">
        <f t="shared" si="20"/>
        <v>OK</v>
      </c>
    </row>
    <row r="74" spans="1:36" ht="63" customHeight="1">
      <c r="A74" s="60">
        <v>63</v>
      </c>
      <c r="B74" s="93"/>
      <c r="C74" s="84" t="s">
        <v>507</v>
      </c>
      <c r="D74" s="37" t="s">
        <v>508</v>
      </c>
      <c r="E74" s="37" t="s">
        <v>200</v>
      </c>
      <c r="F74" s="32">
        <v>11930000</v>
      </c>
      <c r="G74" s="305">
        <v>5948200</v>
      </c>
      <c r="H74" s="305">
        <v>192000</v>
      </c>
      <c r="I74" s="305">
        <v>5714700</v>
      </c>
      <c r="J74" s="363">
        <v>75100</v>
      </c>
      <c r="K74" s="350">
        <v>-4175500</v>
      </c>
      <c r="L74" s="292">
        <v>7148810</v>
      </c>
      <c r="M74" s="305">
        <v>3498350</v>
      </c>
      <c r="N74" s="305">
        <v>113870</v>
      </c>
      <c r="O74" s="305">
        <v>3535200</v>
      </c>
      <c r="P74" s="306">
        <v>1390</v>
      </c>
      <c r="Q74" s="301">
        <f>L74-M74-N74-O74-P74</f>
        <v>0</v>
      </c>
      <c r="R74" s="32">
        <v>-2430750</v>
      </c>
      <c r="S74" s="33">
        <v>-2081870</v>
      </c>
      <c r="T74" s="44">
        <v>-67200</v>
      </c>
      <c r="U74" s="44">
        <v>-2000000</v>
      </c>
      <c r="V74" s="45">
        <v>-26430</v>
      </c>
      <c r="W74" s="109"/>
      <c r="X74" s="138"/>
      <c r="Y74" s="119" t="s">
        <v>97</v>
      </c>
      <c r="Z74" s="60" t="s">
        <v>37</v>
      </c>
      <c r="AA74" s="118">
        <f t="shared" si="21"/>
        <v>0</v>
      </c>
      <c r="AC74" s="315">
        <v>-67200</v>
      </c>
      <c r="AD74" s="176"/>
      <c r="AE74" s="176"/>
      <c r="AF74" s="176"/>
      <c r="AG74" s="176"/>
      <c r="AH74" s="176"/>
      <c r="AI74" s="177">
        <f t="shared" si="19"/>
        <v>-67200</v>
      </c>
      <c r="AJ74" s="175" t="str">
        <f t="shared" si="20"/>
        <v>OK</v>
      </c>
    </row>
    <row r="75" spans="1:36" ht="50.25" customHeight="1">
      <c r="A75" s="60">
        <v>64</v>
      </c>
      <c r="B75" s="93"/>
      <c r="C75" s="86"/>
      <c r="D75" s="37" t="s">
        <v>509</v>
      </c>
      <c r="E75" s="37" t="s">
        <v>510</v>
      </c>
      <c r="F75" s="26">
        <v>1382000</v>
      </c>
      <c r="G75" s="305"/>
      <c r="H75" s="305"/>
      <c r="I75" s="305">
        <v>1381800</v>
      </c>
      <c r="J75" s="363">
        <v>200</v>
      </c>
      <c r="K75" s="353">
        <v>-1382000</v>
      </c>
      <c r="L75" s="292">
        <v>1500000</v>
      </c>
      <c r="M75" s="305"/>
      <c r="N75" s="305"/>
      <c r="O75" s="305"/>
      <c r="P75" s="306"/>
      <c r="Q75" s="301">
        <f>L75-M75-N75-O75-P75</f>
        <v>1500000</v>
      </c>
      <c r="R75" s="26">
        <v>-1500000</v>
      </c>
      <c r="S75" s="43"/>
      <c r="T75" s="44"/>
      <c r="U75" s="44">
        <v>-1381800</v>
      </c>
      <c r="V75" s="45">
        <v>-200</v>
      </c>
      <c r="W75" s="109"/>
      <c r="X75" s="138"/>
      <c r="Y75" s="119" t="s">
        <v>98</v>
      </c>
      <c r="Z75" s="60" t="s">
        <v>37</v>
      </c>
      <c r="AA75" s="118">
        <f t="shared" si="21"/>
        <v>0</v>
      </c>
      <c r="AC75" s="176"/>
      <c r="AD75" s="176"/>
      <c r="AE75" s="176"/>
      <c r="AF75" s="176"/>
      <c r="AG75" s="176"/>
      <c r="AH75" s="176"/>
      <c r="AI75" s="177">
        <f t="shared" si="19"/>
        <v>0</v>
      </c>
      <c r="AJ75" s="175" t="str">
        <f t="shared" si="20"/>
        <v>OK</v>
      </c>
    </row>
    <row r="76" spans="1:36" ht="50.25" customHeight="1">
      <c r="A76" s="60">
        <v>65</v>
      </c>
      <c r="B76" s="93"/>
      <c r="C76" s="84" t="s">
        <v>329</v>
      </c>
      <c r="D76" s="37" t="s">
        <v>329</v>
      </c>
      <c r="E76" s="37" t="s">
        <v>330</v>
      </c>
      <c r="F76" s="32">
        <v>2154</v>
      </c>
      <c r="G76" s="305"/>
      <c r="H76" s="305">
        <v>2154</v>
      </c>
      <c r="I76" s="305"/>
      <c r="J76" s="363"/>
      <c r="K76" s="350">
        <v>-2154</v>
      </c>
      <c r="L76" s="292">
        <v>2154</v>
      </c>
      <c r="M76" s="305"/>
      <c r="N76" s="305"/>
      <c r="O76" s="305"/>
      <c r="P76" s="306"/>
      <c r="Q76" s="301">
        <f>L76-M76-N76-O76-P76</f>
        <v>2154</v>
      </c>
      <c r="R76" s="32">
        <v>-2154</v>
      </c>
      <c r="S76" s="43"/>
      <c r="T76" s="44">
        <v>-2154</v>
      </c>
      <c r="U76" s="44"/>
      <c r="V76" s="45"/>
      <c r="W76" s="109"/>
      <c r="X76" s="138"/>
      <c r="Y76" s="119" t="s">
        <v>144</v>
      </c>
      <c r="Z76" s="60" t="s">
        <v>37</v>
      </c>
      <c r="AA76" s="118">
        <f t="shared" si="21"/>
        <v>0</v>
      </c>
      <c r="AC76" s="176"/>
      <c r="AD76" s="315">
        <v>-2154</v>
      </c>
      <c r="AE76" s="176"/>
      <c r="AF76" s="176"/>
      <c r="AG76" s="176"/>
      <c r="AH76" s="176"/>
      <c r="AI76" s="177">
        <f t="shared" si="19"/>
        <v>-2154</v>
      </c>
      <c r="AJ76" s="175" t="str">
        <f t="shared" si="20"/>
        <v>OK</v>
      </c>
    </row>
    <row r="77" spans="1:36" ht="50.25" customHeight="1">
      <c r="A77" s="60">
        <v>66</v>
      </c>
      <c r="B77" s="93"/>
      <c r="C77" s="86"/>
      <c r="D77" s="37" t="s">
        <v>143</v>
      </c>
      <c r="E77" s="37" t="s">
        <v>330</v>
      </c>
      <c r="F77" s="32">
        <v>350</v>
      </c>
      <c r="G77" s="305"/>
      <c r="H77" s="305"/>
      <c r="I77" s="305"/>
      <c r="J77" s="363">
        <v>350</v>
      </c>
      <c r="K77" s="350">
        <v>-350</v>
      </c>
      <c r="L77" s="292">
        <v>350</v>
      </c>
      <c r="M77" s="305"/>
      <c r="N77" s="305"/>
      <c r="O77" s="305"/>
      <c r="P77" s="306"/>
      <c r="Q77" s="301">
        <f>L77-M77-N77-O77-P77</f>
        <v>350</v>
      </c>
      <c r="R77" s="32">
        <v>-350</v>
      </c>
      <c r="S77" s="33"/>
      <c r="T77" s="44"/>
      <c r="U77" s="44"/>
      <c r="V77" s="45">
        <v>-350</v>
      </c>
      <c r="W77" s="109"/>
      <c r="X77" s="138"/>
      <c r="Y77" s="119" t="s">
        <v>144</v>
      </c>
      <c r="Z77" s="60" t="s">
        <v>37</v>
      </c>
      <c r="AA77" s="118">
        <f t="shared" si="21"/>
        <v>0</v>
      </c>
      <c r="AC77" s="176"/>
      <c r="AD77" s="44"/>
      <c r="AE77" s="176"/>
      <c r="AF77" s="176"/>
      <c r="AG77" s="176"/>
      <c r="AH77" s="176"/>
      <c r="AI77" s="177">
        <f t="shared" si="19"/>
        <v>0</v>
      </c>
      <c r="AJ77" s="175" t="str">
        <f t="shared" si="20"/>
        <v>OK</v>
      </c>
    </row>
    <row r="78" spans="1:36" ht="71.25" customHeight="1">
      <c r="A78" s="60">
        <v>67</v>
      </c>
      <c r="B78" s="93"/>
      <c r="C78" s="84" t="s">
        <v>511</v>
      </c>
      <c r="D78" s="37" t="s">
        <v>545</v>
      </c>
      <c r="E78" s="37" t="s">
        <v>201</v>
      </c>
      <c r="F78" s="32">
        <v>5030000</v>
      </c>
      <c r="G78" s="305">
        <v>1890962</v>
      </c>
      <c r="H78" s="305">
        <v>528000</v>
      </c>
      <c r="I78" s="305">
        <v>2511900</v>
      </c>
      <c r="J78" s="363">
        <v>99138</v>
      </c>
      <c r="K78" s="350">
        <v>-1760500</v>
      </c>
      <c r="L78" s="292">
        <v>5748033</v>
      </c>
      <c r="M78" s="305">
        <v>2121934</v>
      </c>
      <c r="N78" s="305">
        <v>528448</v>
      </c>
      <c r="O78" s="305">
        <v>3077900</v>
      </c>
      <c r="P78" s="306">
        <v>19751</v>
      </c>
      <c r="Q78" s="301">
        <v>0</v>
      </c>
      <c r="R78" s="32">
        <v>-2011000</v>
      </c>
      <c r="S78" s="33">
        <v>-661837</v>
      </c>
      <c r="T78" s="44">
        <v>-184800</v>
      </c>
      <c r="U78" s="44">
        <v>-879000</v>
      </c>
      <c r="V78" s="45">
        <v>-34863</v>
      </c>
      <c r="W78" s="109"/>
      <c r="X78" s="138"/>
      <c r="Y78" s="119" t="s">
        <v>112</v>
      </c>
      <c r="Z78" s="60" t="s">
        <v>37</v>
      </c>
      <c r="AA78" s="118">
        <f t="shared" si="21"/>
        <v>0</v>
      </c>
      <c r="AC78" s="315">
        <v>-184800</v>
      </c>
      <c r="AD78" s="176">
        <v>0</v>
      </c>
      <c r="AE78" s="176">
        <v>0</v>
      </c>
      <c r="AF78" s="176">
        <v>0</v>
      </c>
      <c r="AG78" s="176">
        <v>0</v>
      </c>
      <c r="AH78" s="176">
        <v>0</v>
      </c>
      <c r="AI78" s="177">
        <f t="shared" si="19"/>
        <v>-184800</v>
      </c>
      <c r="AJ78" s="175" t="str">
        <f t="shared" si="20"/>
        <v>OK</v>
      </c>
    </row>
    <row r="79" spans="1:36" ht="31.5" customHeight="1">
      <c r="A79" s="60">
        <v>68</v>
      </c>
      <c r="B79" s="93"/>
      <c r="C79" s="85"/>
      <c r="D79" s="37" t="s">
        <v>546</v>
      </c>
      <c r="E79" s="37" t="s">
        <v>547</v>
      </c>
      <c r="F79" s="32">
        <v>86800</v>
      </c>
      <c r="G79" s="305"/>
      <c r="H79" s="305">
        <v>13020</v>
      </c>
      <c r="I79" s="305">
        <v>73000</v>
      </c>
      <c r="J79" s="363">
        <v>780</v>
      </c>
      <c r="K79" s="350">
        <f>-F79*0.2</f>
        <v>-17360</v>
      </c>
      <c r="L79" s="292">
        <v>115200</v>
      </c>
      <c r="M79" s="305">
        <v>0</v>
      </c>
      <c r="N79" s="305">
        <v>17280</v>
      </c>
      <c r="O79" s="305">
        <v>97200</v>
      </c>
      <c r="P79" s="306">
        <v>720</v>
      </c>
      <c r="Q79" s="301">
        <v>0</v>
      </c>
      <c r="R79" s="32">
        <v>-23000</v>
      </c>
      <c r="S79" s="33"/>
      <c r="T79" s="44">
        <v>-2604</v>
      </c>
      <c r="U79" s="44">
        <v>-14600</v>
      </c>
      <c r="V79" s="45">
        <v>-156</v>
      </c>
      <c r="W79" s="109"/>
      <c r="X79" s="138"/>
      <c r="Y79" s="119" t="s">
        <v>236</v>
      </c>
      <c r="Z79" s="60" t="s">
        <v>37</v>
      </c>
      <c r="AA79" s="118">
        <f t="shared" si="21"/>
        <v>0</v>
      </c>
      <c r="AC79" s="315">
        <v>-2604</v>
      </c>
      <c r="AD79" s="176">
        <v>0</v>
      </c>
      <c r="AE79" s="176">
        <v>0</v>
      </c>
      <c r="AF79" s="176">
        <v>0</v>
      </c>
      <c r="AG79" s="176">
        <v>0</v>
      </c>
      <c r="AH79" s="176">
        <v>0</v>
      </c>
      <c r="AI79" s="177">
        <f t="shared" si="19"/>
        <v>-2604</v>
      </c>
      <c r="AJ79" s="175" t="str">
        <f t="shared" si="20"/>
        <v>OK</v>
      </c>
    </row>
    <row r="80" spans="1:36" ht="48" customHeight="1">
      <c r="A80" s="60">
        <v>69</v>
      </c>
      <c r="B80" s="93"/>
      <c r="C80" s="86"/>
      <c r="D80" s="37" t="s">
        <v>18</v>
      </c>
      <c r="E80" s="37" t="s">
        <v>548</v>
      </c>
      <c r="F80" s="26">
        <v>457965</v>
      </c>
      <c r="G80" s="302"/>
      <c r="H80" s="302"/>
      <c r="I80" s="318">
        <v>457100</v>
      </c>
      <c r="J80" s="344">
        <v>865</v>
      </c>
      <c r="K80" s="353">
        <f>-F80</f>
        <v>-457965</v>
      </c>
      <c r="L80" s="292">
        <v>565000</v>
      </c>
      <c r="M80" s="302"/>
      <c r="N80" s="302"/>
      <c r="O80" s="302"/>
      <c r="P80" s="302"/>
      <c r="Q80" s="301">
        <f aca="true" t="shared" si="22" ref="Q80:Q88">L80-M80-N80-O80-P80</f>
        <v>565000</v>
      </c>
      <c r="R80" s="26">
        <v>-565000</v>
      </c>
      <c r="S80" s="43"/>
      <c r="T80" s="44"/>
      <c r="U80" s="44">
        <v>-457100</v>
      </c>
      <c r="V80" s="45">
        <v>-865</v>
      </c>
      <c r="W80" s="109"/>
      <c r="X80" s="138"/>
      <c r="Y80" s="119" t="s">
        <v>1</v>
      </c>
      <c r="Z80" s="60" t="s">
        <v>37</v>
      </c>
      <c r="AA80" s="118">
        <f t="shared" si="21"/>
        <v>0</v>
      </c>
      <c r="AC80" s="176"/>
      <c r="AD80" s="176"/>
      <c r="AE80" s="176"/>
      <c r="AF80" s="176"/>
      <c r="AG80" s="176"/>
      <c r="AH80" s="176"/>
      <c r="AI80" s="177">
        <f t="shared" si="19"/>
        <v>0</v>
      </c>
      <c r="AJ80" s="175" t="str">
        <f t="shared" si="20"/>
        <v>OK</v>
      </c>
    </row>
    <row r="81" spans="1:36" ht="60" customHeight="1">
      <c r="A81" s="60">
        <v>70</v>
      </c>
      <c r="B81" s="93"/>
      <c r="C81" s="84" t="s">
        <v>549</v>
      </c>
      <c r="D81" s="47" t="s">
        <v>155</v>
      </c>
      <c r="E81" s="37" t="s">
        <v>331</v>
      </c>
      <c r="F81" s="26">
        <v>37370</v>
      </c>
      <c r="G81" s="302"/>
      <c r="H81" s="302"/>
      <c r="I81" s="318"/>
      <c r="J81" s="344"/>
      <c r="K81" s="353">
        <v>-37370</v>
      </c>
      <c r="L81" s="292">
        <v>37700</v>
      </c>
      <c r="M81" s="302"/>
      <c r="N81" s="302"/>
      <c r="O81" s="302"/>
      <c r="P81" s="302"/>
      <c r="Q81" s="301">
        <f t="shared" si="22"/>
        <v>37700</v>
      </c>
      <c r="R81" s="26">
        <v>-37700</v>
      </c>
      <c r="S81" s="43"/>
      <c r="T81" s="44"/>
      <c r="U81" s="44"/>
      <c r="V81" s="45">
        <v>-37370</v>
      </c>
      <c r="W81" s="109"/>
      <c r="X81" s="138"/>
      <c r="Y81" s="119" t="s">
        <v>532</v>
      </c>
      <c r="Z81" s="60" t="s">
        <v>37</v>
      </c>
      <c r="AA81" s="118">
        <f t="shared" si="21"/>
        <v>0</v>
      </c>
      <c r="AC81" s="176"/>
      <c r="AD81" s="176"/>
      <c r="AE81" s="176"/>
      <c r="AF81" s="176"/>
      <c r="AG81" s="176"/>
      <c r="AH81" s="176"/>
      <c r="AI81" s="177">
        <f t="shared" si="19"/>
        <v>0</v>
      </c>
      <c r="AJ81" s="175" t="str">
        <f t="shared" si="20"/>
        <v>OK</v>
      </c>
    </row>
    <row r="82" spans="1:36" ht="36.75" customHeight="1">
      <c r="A82" s="60">
        <v>71</v>
      </c>
      <c r="B82" s="93"/>
      <c r="C82" s="85"/>
      <c r="D82" s="37" t="s">
        <v>550</v>
      </c>
      <c r="E82" s="37"/>
      <c r="F82" s="32">
        <v>171595</v>
      </c>
      <c r="G82" s="305"/>
      <c r="H82" s="305"/>
      <c r="I82" s="305"/>
      <c r="J82" s="363"/>
      <c r="K82" s="350">
        <v>-171595</v>
      </c>
      <c r="L82" s="292">
        <v>185367</v>
      </c>
      <c r="M82" s="305">
        <v>0</v>
      </c>
      <c r="N82" s="305">
        <v>5000</v>
      </c>
      <c r="O82" s="305">
        <v>0</v>
      </c>
      <c r="P82" s="306">
        <v>180367</v>
      </c>
      <c r="Q82" s="301">
        <f t="shared" si="22"/>
        <v>0</v>
      </c>
      <c r="R82" s="32">
        <v>-185367</v>
      </c>
      <c r="S82" s="43"/>
      <c r="T82" s="44">
        <v>-4828</v>
      </c>
      <c r="U82" s="44"/>
      <c r="V82" s="45">
        <v>-166767</v>
      </c>
      <c r="W82" s="109"/>
      <c r="X82" s="138"/>
      <c r="Y82" s="119" t="s">
        <v>298</v>
      </c>
      <c r="Z82" s="60" t="s">
        <v>37</v>
      </c>
      <c r="AA82" s="118">
        <f t="shared" si="21"/>
        <v>0</v>
      </c>
      <c r="AC82" s="176"/>
      <c r="AD82" s="315">
        <v>-4828</v>
      </c>
      <c r="AE82" s="176"/>
      <c r="AF82" s="176"/>
      <c r="AG82" s="176"/>
      <c r="AH82" s="176"/>
      <c r="AI82" s="177">
        <f t="shared" si="19"/>
        <v>-4828</v>
      </c>
      <c r="AJ82" s="175" t="str">
        <f t="shared" si="20"/>
        <v>OK</v>
      </c>
    </row>
    <row r="83" spans="1:36" ht="31.5" customHeight="1">
      <c r="A83" s="60">
        <v>72</v>
      </c>
      <c r="B83" s="93"/>
      <c r="C83" s="85"/>
      <c r="D83" s="51" t="s">
        <v>117</v>
      </c>
      <c r="E83" s="37"/>
      <c r="F83" s="26">
        <v>232000</v>
      </c>
      <c r="G83" s="302"/>
      <c r="H83" s="302"/>
      <c r="I83" s="318"/>
      <c r="J83" s="344"/>
      <c r="K83" s="353">
        <v>-232000</v>
      </c>
      <c r="L83" s="292">
        <v>206500</v>
      </c>
      <c r="M83" s="302"/>
      <c r="N83" s="302"/>
      <c r="O83" s="302"/>
      <c r="P83" s="302"/>
      <c r="Q83" s="301">
        <f t="shared" si="22"/>
        <v>206500</v>
      </c>
      <c r="R83" s="26">
        <v>-206500</v>
      </c>
      <c r="S83" s="43"/>
      <c r="T83" s="44"/>
      <c r="U83" s="44">
        <v>-229800</v>
      </c>
      <c r="V83" s="45">
        <v>-2200</v>
      </c>
      <c r="W83" s="109"/>
      <c r="X83" s="138"/>
      <c r="Y83" s="119" t="s">
        <v>332</v>
      </c>
      <c r="Z83" s="60" t="s">
        <v>37</v>
      </c>
      <c r="AA83" s="118">
        <f t="shared" si="21"/>
        <v>0</v>
      </c>
      <c r="AC83" s="176"/>
      <c r="AD83" s="176"/>
      <c r="AE83" s="176"/>
      <c r="AF83" s="176"/>
      <c r="AG83" s="176"/>
      <c r="AH83" s="176"/>
      <c r="AI83" s="177">
        <f t="shared" si="19"/>
        <v>0</v>
      </c>
      <c r="AJ83" s="175" t="str">
        <f t="shared" si="20"/>
        <v>OK</v>
      </c>
    </row>
    <row r="84" spans="1:36" ht="57.75" customHeight="1">
      <c r="A84" s="60">
        <v>73</v>
      </c>
      <c r="B84" s="93"/>
      <c r="C84" s="85"/>
      <c r="D84" s="120" t="s">
        <v>551</v>
      </c>
      <c r="E84" s="37" t="s">
        <v>239</v>
      </c>
      <c r="F84" s="26">
        <v>83000</v>
      </c>
      <c r="G84" s="302"/>
      <c r="H84" s="302"/>
      <c r="I84" s="318"/>
      <c r="J84" s="344"/>
      <c r="K84" s="353">
        <v>-83000</v>
      </c>
      <c r="L84" s="292">
        <v>82000</v>
      </c>
      <c r="M84" s="302"/>
      <c r="N84" s="302"/>
      <c r="O84" s="302"/>
      <c r="P84" s="302"/>
      <c r="Q84" s="301">
        <f t="shared" si="22"/>
        <v>82000</v>
      </c>
      <c r="R84" s="26">
        <v>-82000</v>
      </c>
      <c r="S84" s="43"/>
      <c r="T84" s="44"/>
      <c r="U84" s="44">
        <v>-82700</v>
      </c>
      <c r="V84" s="45">
        <v>-300</v>
      </c>
      <c r="W84" s="109"/>
      <c r="X84" s="138"/>
      <c r="Y84" s="119"/>
      <c r="Z84" s="60" t="s">
        <v>37</v>
      </c>
      <c r="AA84" s="118">
        <f t="shared" si="21"/>
        <v>0</v>
      </c>
      <c r="AC84" s="176"/>
      <c r="AD84" s="176"/>
      <c r="AE84" s="176"/>
      <c r="AF84" s="176"/>
      <c r="AG84" s="176"/>
      <c r="AH84" s="176"/>
      <c r="AI84" s="177">
        <f t="shared" si="19"/>
        <v>0</v>
      </c>
      <c r="AJ84" s="175" t="str">
        <f t="shared" si="20"/>
        <v>OK</v>
      </c>
    </row>
    <row r="85" spans="1:36" ht="39.75" customHeight="1">
      <c r="A85" s="60">
        <v>74</v>
      </c>
      <c r="B85" s="93"/>
      <c r="C85" s="85"/>
      <c r="D85" s="37" t="s">
        <v>552</v>
      </c>
      <c r="E85" s="37" t="s">
        <v>552</v>
      </c>
      <c r="F85" s="26">
        <v>265918</v>
      </c>
      <c r="G85" s="302"/>
      <c r="H85" s="302"/>
      <c r="I85" s="318"/>
      <c r="J85" s="344"/>
      <c r="K85" s="353">
        <v>-265918</v>
      </c>
      <c r="L85" s="292">
        <v>261631</v>
      </c>
      <c r="M85" s="302"/>
      <c r="N85" s="302"/>
      <c r="O85" s="302"/>
      <c r="P85" s="302"/>
      <c r="Q85" s="301">
        <f t="shared" si="22"/>
        <v>261631</v>
      </c>
      <c r="R85" s="26">
        <v>-261631</v>
      </c>
      <c r="S85" s="43"/>
      <c r="T85" s="44"/>
      <c r="U85" s="44"/>
      <c r="V85" s="45">
        <v>-265918</v>
      </c>
      <c r="W85" s="109"/>
      <c r="X85" s="138"/>
      <c r="Y85" s="119"/>
      <c r="Z85" s="60" t="s">
        <v>37</v>
      </c>
      <c r="AA85" s="118">
        <f t="shared" si="21"/>
        <v>0</v>
      </c>
      <c r="AC85" s="176"/>
      <c r="AD85" s="176"/>
      <c r="AE85" s="176"/>
      <c r="AF85" s="176"/>
      <c r="AG85" s="176"/>
      <c r="AH85" s="176"/>
      <c r="AI85" s="177">
        <f t="shared" si="19"/>
        <v>0</v>
      </c>
      <c r="AJ85" s="175" t="str">
        <f t="shared" si="20"/>
        <v>OK</v>
      </c>
    </row>
    <row r="86" spans="1:36" ht="31.5" customHeight="1">
      <c r="A86" s="60">
        <v>75</v>
      </c>
      <c r="B86" s="93"/>
      <c r="C86" s="85"/>
      <c r="D86" s="47" t="s">
        <v>231</v>
      </c>
      <c r="E86" s="37" t="s">
        <v>232</v>
      </c>
      <c r="F86" s="32">
        <v>139000</v>
      </c>
      <c r="G86" s="305"/>
      <c r="H86" s="305"/>
      <c r="I86" s="305"/>
      <c r="J86" s="363"/>
      <c r="K86" s="350">
        <v>-139000</v>
      </c>
      <c r="L86" s="292">
        <v>139000</v>
      </c>
      <c r="M86" s="305">
        <v>0</v>
      </c>
      <c r="N86" s="305">
        <v>139000</v>
      </c>
      <c r="O86" s="305">
        <v>0</v>
      </c>
      <c r="P86" s="306"/>
      <c r="Q86" s="301">
        <f t="shared" si="22"/>
        <v>0</v>
      </c>
      <c r="R86" s="32">
        <v>-139000</v>
      </c>
      <c r="S86" s="43"/>
      <c r="T86" s="44">
        <v>-139000</v>
      </c>
      <c r="U86" s="44"/>
      <c r="V86" s="45"/>
      <c r="W86" s="109"/>
      <c r="X86" s="138"/>
      <c r="Y86" s="119" t="s">
        <v>197</v>
      </c>
      <c r="Z86" s="60" t="s">
        <v>37</v>
      </c>
      <c r="AA86" s="118">
        <f t="shared" si="21"/>
        <v>0</v>
      </c>
      <c r="AC86" s="176">
        <v>0</v>
      </c>
      <c r="AD86" s="176">
        <v>0</v>
      </c>
      <c r="AE86" s="176">
        <v>0</v>
      </c>
      <c r="AF86" s="176">
        <v>0</v>
      </c>
      <c r="AG86" s="315">
        <v>-139000</v>
      </c>
      <c r="AH86" s="176">
        <v>0</v>
      </c>
      <c r="AI86" s="177">
        <f t="shared" si="19"/>
        <v>-139000</v>
      </c>
      <c r="AJ86" s="175" t="str">
        <f t="shared" si="20"/>
        <v>OK</v>
      </c>
    </row>
    <row r="87" spans="1:36" ht="60.75" customHeight="1">
      <c r="A87" s="60">
        <v>76</v>
      </c>
      <c r="B87" s="93"/>
      <c r="C87" s="85"/>
      <c r="D87" s="46" t="s">
        <v>333</v>
      </c>
      <c r="E87" s="37" t="s">
        <v>382</v>
      </c>
      <c r="F87" s="32">
        <v>243000</v>
      </c>
      <c r="G87" s="307"/>
      <c r="H87" s="307"/>
      <c r="I87" s="307"/>
      <c r="J87" s="364"/>
      <c r="K87" s="350">
        <v>-243000</v>
      </c>
      <c r="L87" s="292">
        <v>274445</v>
      </c>
      <c r="M87" s="307"/>
      <c r="N87" s="307"/>
      <c r="O87" s="307"/>
      <c r="P87" s="308"/>
      <c r="Q87" s="301">
        <f t="shared" si="22"/>
        <v>274445</v>
      </c>
      <c r="R87" s="32">
        <v>-274445</v>
      </c>
      <c r="S87" s="43"/>
      <c r="T87" s="44"/>
      <c r="U87" s="44">
        <v>-242700</v>
      </c>
      <c r="V87" s="45">
        <v>-300</v>
      </c>
      <c r="W87" s="109"/>
      <c r="X87" s="138"/>
      <c r="Y87" s="119" t="s">
        <v>334</v>
      </c>
      <c r="Z87" s="60" t="s">
        <v>37</v>
      </c>
      <c r="AA87" s="118">
        <f t="shared" si="21"/>
        <v>0</v>
      </c>
      <c r="AC87" s="176"/>
      <c r="AD87" s="176"/>
      <c r="AE87" s="176"/>
      <c r="AF87" s="176"/>
      <c r="AG87" s="176"/>
      <c r="AH87" s="176"/>
      <c r="AI87" s="177">
        <f t="shared" si="19"/>
        <v>0</v>
      </c>
      <c r="AJ87" s="175" t="str">
        <f t="shared" si="20"/>
        <v>OK</v>
      </c>
    </row>
    <row r="88" spans="1:36" ht="60.75" customHeight="1">
      <c r="A88" s="60">
        <v>77</v>
      </c>
      <c r="B88" s="93"/>
      <c r="C88" s="87" t="s">
        <v>553</v>
      </c>
      <c r="D88" s="37" t="s">
        <v>368</v>
      </c>
      <c r="E88" s="37" t="s">
        <v>233</v>
      </c>
      <c r="F88" s="26">
        <v>1030565</v>
      </c>
      <c r="G88" s="302"/>
      <c r="H88" s="302"/>
      <c r="I88" s="318">
        <v>1029500</v>
      </c>
      <c r="J88" s="344">
        <v>1065</v>
      </c>
      <c r="K88" s="353">
        <v>-278000</v>
      </c>
      <c r="L88" s="292">
        <v>1086000</v>
      </c>
      <c r="M88" s="302"/>
      <c r="N88" s="302"/>
      <c r="O88" s="302"/>
      <c r="P88" s="302"/>
      <c r="Q88" s="301">
        <f t="shared" si="22"/>
        <v>1086000</v>
      </c>
      <c r="R88" s="26">
        <v>-243000</v>
      </c>
      <c r="S88" s="43"/>
      <c r="T88" s="44"/>
      <c r="U88" s="44">
        <v>-277900</v>
      </c>
      <c r="V88" s="45">
        <v>-100</v>
      </c>
      <c r="W88" s="109"/>
      <c r="X88" s="138"/>
      <c r="Y88" s="119" t="s">
        <v>102</v>
      </c>
      <c r="Z88" s="60" t="s">
        <v>37</v>
      </c>
      <c r="AA88" s="118">
        <f t="shared" si="21"/>
        <v>0</v>
      </c>
      <c r="AC88" s="176"/>
      <c r="AD88" s="176"/>
      <c r="AE88" s="176"/>
      <c r="AF88" s="176"/>
      <c r="AG88" s="176"/>
      <c r="AH88" s="176"/>
      <c r="AI88" s="177">
        <f t="shared" si="19"/>
        <v>0</v>
      </c>
      <c r="AJ88" s="175" t="str">
        <f t="shared" si="20"/>
        <v>OK</v>
      </c>
    </row>
    <row r="89" spans="1:36" ht="68.25" customHeight="1">
      <c r="A89" s="60">
        <v>78</v>
      </c>
      <c r="B89" s="93"/>
      <c r="C89" s="84" t="s">
        <v>202</v>
      </c>
      <c r="D89" s="37" t="s">
        <v>207</v>
      </c>
      <c r="E89" s="37"/>
      <c r="F89" s="32">
        <v>11338637</v>
      </c>
      <c r="G89" s="305">
        <v>5710550</v>
      </c>
      <c r="H89" s="305">
        <v>2280186</v>
      </c>
      <c r="I89" s="305">
        <v>3346300</v>
      </c>
      <c r="J89" s="363">
        <v>1601</v>
      </c>
      <c r="K89" s="350">
        <v>-3968523</v>
      </c>
      <c r="L89" s="292">
        <v>5482755</v>
      </c>
      <c r="M89" s="305">
        <v>2733316</v>
      </c>
      <c r="N89" s="305">
        <v>927228</v>
      </c>
      <c r="O89" s="305">
        <v>1821900</v>
      </c>
      <c r="P89" s="306">
        <v>311</v>
      </c>
      <c r="Q89" s="301">
        <v>0</v>
      </c>
      <c r="R89" s="32">
        <v>-1919000</v>
      </c>
      <c r="S89" s="33">
        <v>-1998693</v>
      </c>
      <c r="T89" s="44">
        <v>-798065</v>
      </c>
      <c r="U89" s="44">
        <v>-1171200</v>
      </c>
      <c r="V89" s="45">
        <v>-565</v>
      </c>
      <c r="W89" s="109"/>
      <c r="X89" s="138"/>
      <c r="Y89" s="119" t="s">
        <v>112</v>
      </c>
      <c r="Z89" s="60" t="s">
        <v>37</v>
      </c>
      <c r="AA89" s="118">
        <f t="shared" si="21"/>
        <v>0</v>
      </c>
      <c r="AC89" s="315">
        <v>-798065</v>
      </c>
      <c r="AD89" s="176">
        <v>0</v>
      </c>
      <c r="AE89" s="176">
        <v>0</v>
      </c>
      <c r="AF89" s="176">
        <v>0</v>
      </c>
      <c r="AG89" s="176">
        <v>0</v>
      </c>
      <c r="AH89" s="176">
        <v>0</v>
      </c>
      <c r="AI89" s="177">
        <f t="shared" si="19"/>
        <v>-798065</v>
      </c>
      <c r="AJ89" s="175" t="str">
        <f t="shared" si="20"/>
        <v>OK</v>
      </c>
    </row>
    <row r="90" spans="1:36" ht="31.5" customHeight="1">
      <c r="A90" s="60">
        <v>79</v>
      </c>
      <c r="B90" s="93"/>
      <c r="C90" s="86"/>
      <c r="D90" s="37" t="s">
        <v>29</v>
      </c>
      <c r="E90" s="37" t="s">
        <v>30</v>
      </c>
      <c r="F90" s="32">
        <v>491000</v>
      </c>
      <c r="G90" s="305"/>
      <c r="H90" s="305">
        <v>245500</v>
      </c>
      <c r="I90" s="305">
        <v>244000</v>
      </c>
      <c r="J90" s="363">
        <v>1500</v>
      </c>
      <c r="K90" s="350">
        <v>-171850</v>
      </c>
      <c r="L90" s="292">
        <v>636000</v>
      </c>
      <c r="M90" s="305">
        <v>0</v>
      </c>
      <c r="N90" s="305">
        <v>318000</v>
      </c>
      <c r="O90" s="305">
        <v>317000</v>
      </c>
      <c r="P90" s="306">
        <v>1000</v>
      </c>
      <c r="Q90" s="301">
        <v>0</v>
      </c>
      <c r="R90" s="32">
        <v>-222600</v>
      </c>
      <c r="S90" s="33"/>
      <c r="T90" s="44">
        <v>-85925</v>
      </c>
      <c r="U90" s="44">
        <v>-85400</v>
      </c>
      <c r="V90" s="45">
        <v>-525</v>
      </c>
      <c r="W90" s="109"/>
      <c r="X90" s="138"/>
      <c r="Y90" s="119" t="s">
        <v>112</v>
      </c>
      <c r="Z90" s="60" t="s">
        <v>37</v>
      </c>
      <c r="AA90" s="118">
        <f t="shared" si="21"/>
        <v>0</v>
      </c>
      <c r="AC90" s="315">
        <v>-85925</v>
      </c>
      <c r="AD90" s="176">
        <v>0</v>
      </c>
      <c r="AE90" s="176">
        <v>0</v>
      </c>
      <c r="AF90" s="176">
        <v>0</v>
      </c>
      <c r="AG90" s="176">
        <v>0</v>
      </c>
      <c r="AH90" s="176">
        <v>0</v>
      </c>
      <c r="AI90" s="177">
        <f t="shared" si="19"/>
        <v>-85925</v>
      </c>
      <c r="AJ90" s="175" t="str">
        <f t="shared" si="20"/>
        <v>OK</v>
      </c>
    </row>
    <row r="91" spans="1:36" ht="66" customHeight="1">
      <c r="A91" s="60">
        <v>80</v>
      </c>
      <c r="B91" s="93"/>
      <c r="C91" s="84" t="s">
        <v>554</v>
      </c>
      <c r="D91" s="37" t="s">
        <v>555</v>
      </c>
      <c r="E91" s="37" t="s">
        <v>378</v>
      </c>
      <c r="F91" s="32">
        <v>1787000</v>
      </c>
      <c r="G91" s="305">
        <v>426000</v>
      </c>
      <c r="H91" s="305">
        <v>7000</v>
      </c>
      <c r="I91" s="305">
        <v>1352000</v>
      </c>
      <c r="J91" s="363">
        <v>2000</v>
      </c>
      <c r="K91" s="350">
        <v>-625450</v>
      </c>
      <c r="L91" s="292">
        <v>1270420</v>
      </c>
      <c r="M91" s="305">
        <v>442110</v>
      </c>
      <c r="N91" s="305">
        <v>2100</v>
      </c>
      <c r="O91" s="305">
        <v>825900</v>
      </c>
      <c r="P91" s="306">
        <v>310</v>
      </c>
      <c r="Q91" s="301">
        <v>0</v>
      </c>
      <c r="R91" s="32">
        <v>-444000</v>
      </c>
      <c r="S91" s="33">
        <v>-149100</v>
      </c>
      <c r="T91" s="44">
        <v>-2450</v>
      </c>
      <c r="U91" s="44">
        <v>-473200</v>
      </c>
      <c r="V91" s="45">
        <v>-700</v>
      </c>
      <c r="W91" s="109"/>
      <c r="X91" s="138"/>
      <c r="Y91" s="119" t="s">
        <v>118</v>
      </c>
      <c r="Z91" s="60" t="s">
        <v>37</v>
      </c>
      <c r="AA91" s="118">
        <f t="shared" si="21"/>
        <v>0</v>
      </c>
      <c r="AC91" s="315">
        <v>-2450</v>
      </c>
      <c r="AD91" s="44"/>
      <c r="AE91" s="176"/>
      <c r="AF91" s="176"/>
      <c r="AG91" s="176"/>
      <c r="AH91" s="176"/>
      <c r="AI91" s="177">
        <f t="shared" si="19"/>
        <v>-2450</v>
      </c>
      <c r="AJ91" s="175" t="str">
        <f t="shared" si="20"/>
        <v>OK</v>
      </c>
    </row>
    <row r="92" spans="1:36" ht="41.25" customHeight="1">
      <c r="A92" s="60">
        <v>81</v>
      </c>
      <c r="B92" s="93"/>
      <c r="C92" s="85"/>
      <c r="D92" s="37" t="s">
        <v>556</v>
      </c>
      <c r="E92" s="37" t="s">
        <v>557</v>
      </c>
      <c r="F92" s="32">
        <v>745500</v>
      </c>
      <c r="G92" s="305"/>
      <c r="H92" s="305">
        <v>1500</v>
      </c>
      <c r="I92" s="305">
        <v>743000</v>
      </c>
      <c r="J92" s="363">
        <v>1000</v>
      </c>
      <c r="K92" s="350">
        <f>-F92*0.2</f>
        <v>-149100</v>
      </c>
      <c r="L92" s="292">
        <v>747154</v>
      </c>
      <c r="M92" s="305">
        <v>0</v>
      </c>
      <c r="N92" s="305">
        <v>1500</v>
      </c>
      <c r="O92" s="305">
        <v>745000</v>
      </c>
      <c r="P92" s="306">
        <v>654</v>
      </c>
      <c r="Q92" s="301">
        <f aca="true" t="shared" si="23" ref="Q92:Q105">L92-M92-N92-O92-P92</f>
        <v>0</v>
      </c>
      <c r="R92" s="32">
        <v>-149000</v>
      </c>
      <c r="S92" s="33">
        <f>G92*0.2</f>
        <v>0</v>
      </c>
      <c r="T92" s="44">
        <v>-300</v>
      </c>
      <c r="U92" s="44">
        <v>-148600</v>
      </c>
      <c r="V92" s="45">
        <v>-200</v>
      </c>
      <c r="W92" s="109"/>
      <c r="X92" s="138"/>
      <c r="Y92" s="119" t="s">
        <v>16</v>
      </c>
      <c r="Z92" s="60" t="s">
        <v>37</v>
      </c>
      <c r="AA92" s="118">
        <f t="shared" si="21"/>
        <v>0</v>
      </c>
      <c r="AC92" s="176">
        <v>0</v>
      </c>
      <c r="AD92" s="176">
        <v>0</v>
      </c>
      <c r="AE92" s="176">
        <v>0</v>
      </c>
      <c r="AF92" s="315">
        <v>-300</v>
      </c>
      <c r="AG92" s="176">
        <v>0</v>
      </c>
      <c r="AH92" s="176">
        <v>0</v>
      </c>
      <c r="AI92" s="177">
        <f t="shared" si="19"/>
        <v>-300</v>
      </c>
      <c r="AJ92" s="175" t="str">
        <f t="shared" si="20"/>
        <v>OK</v>
      </c>
    </row>
    <row r="93" spans="1:36" ht="53.25" customHeight="1">
      <c r="A93" s="60">
        <v>82</v>
      </c>
      <c r="B93" s="93"/>
      <c r="C93" s="85"/>
      <c r="D93" s="37" t="s">
        <v>558</v>
      </c>
      <c r="E93" s="37" t="s">
        <v>559</v>
      </c>
      <c r="F93" s="26">
        <v>272000</v>
      </c>
      <c r="G93" s="305"/>
      <c r="H93" s="305">
        <v>132000</v>
      </c>
      <c r="I93" s="305">
        <v>139000</v>
      </c>
      <c r="J93" s="363">
        <v>1000</v>
      </c>
      <c r="K93" s="353">
        <f>-F93</f>
        <v>-272000</v>
      </c>
      <c r="L93" s="292">
        <v>601900</v>
      </c>
      <c r="M93" s="305">
        <v>0</v>
      </c>
      <c r="N93" s="305">
        <v>186533</v>
      </c>
      <c r="O93" s="305">
        <v>409900</v>
      </c>
      <c r="P93" s="306">
        <v>5467</v>
      </c>
      <c r="Q93" s="301">
        <f t="shared" si="23"/>
        <v>0</v>
      </c>
      <c r="R93" s="26">
        <v>-601900</v>
      </c>
      <c r="S93" s="43"/>
      <c r="T93" s="44">
        <v>-132000</v>
      </c>
      <c r="U93" s="44">
        <v>-139000</v>
      </c>
      <c r="V93" s="45">
        <v>-1000</v>
      </c>
      <c r="W93" s="109"/>
      <c r="X93" s="138"/>
      <c r="Y93" s="119" t="s">
        <v>44</v>
      </c>
      <c r="Z93" s="60" t="s">
        <v>37</v>
      </c>
      <c r="AA93" s="118">
        <f t="shared" si="21"/>
        <v>0</v>
      </c>
      <c r="AC93" s="315">
        <v>-132000</v>
      </c>
      <c r="AD93" s="176"/>
      <c r="AE93" s="176"/>
      <c r="AF93" s="176"/>
      <c r="AG93" s="176"/>
      <c r="AH93" s="176"/>
      <c r="AI93" s="177">
        <f t="shared" si="19"/>
        <v>-132000</v>
      </c>
      <c r="AJ93" s="175" t="str">
        <f t="shared" si="20"/>
        <v>OK</v>
      </c>
    </row>
    <row r="94" spans="1:36" ht="54" customHeight="1">
      <c r="A94" s="60">
        <v>83</v>
      </c>
      <c r="B94" s="93"/>
      <c r="C94" s="85"/>
      <c r="D94" s="37" t="s">
        <v>560</v>
      </c>
      <c r="E94" s="37" t="s">
        <v>156</v>
      </c>
      <c r="F94" s="32">
        <v>418404</v>
      </c>
      <c r="G94" s="305"/>
      <c r="H94" s="305"/>
      <c r="I94" s="305">
        <v>163100</v>
      </c>
      <c r="J94" s="363">
        <v>255304</v>
      </c>
      <c r="K94" s="350">
        <v>-209202</v>
      </c>
      <c r="L94" s="292">
        <v>415628</v>
      </c>
      <c r="M94" s="305">
        <v>0</v>
      </c>
      <c r="N94" s="305">
        <v>0</v>
      </c>
      <c r="O94" s="305">
        <v>163000</v>
      </c>
      <c r="P94" s="306">
        <v>252628</v>
      </c>
      <c r="Q94" s="301">
        <f t="shared" si="23"/>
        <v>0</v>
      </c>
      <c r="R94" s="32">
        <v>-208000</v>
      </c>
      <c r="S94" s="33"/>
      <c r="T94" s="44"/>
      <c r="U94" s="44">
        <v>-81600</v>
      </c>
      <c r="V94" s="45">
        <v>-127602</v>
      </c>
      <c r="W94" s="109"/>
      <c r="X94" s="138"/>
      <c r="Y94" s="119" t="s">
        <v>119</v>
      </c>
      <c r="Z94" s="60" t="s">
        <v>37</v>
      </c>
      <c r="AA94" s="118">
        <f t="shared" si="21"/>
        <v>0</v>
      </c>
      <c r="AC94" s="176"/>
      <c r="AD94" s="176"/>
      <c r="AE94" s="176"/>
      <c r="AF94" s="176"/>
      <c r="AG94" s="176"/>
      <c r="AH94" s="176"/>
      <c r="AI94" s="177">
        <f t="shared" si="19"/>
        <v>0</v>
      </c>
      <c r="AJ94" s="175" t="str">
        <f t="shared" si="20"/>
        <v>OK</v>
      </c>
    </row>
    <row r="95" spans="1:36" ht="54" customHeight="1">
      <c r="A95" s="60">
        <v>84</v>
      </c>
      <c r="B95" s="93"/>
      <c r="C95" s="84" t="s">
        <v>38</v>
      </c>
      <c r="D95" s="37" t="s">
        <v>120</v>
      </c>
      <c r="E95" s="37"/>
      <c r="F95" s="26">
        <v>13479</v>
      </c>
      <c r="G95" s="302">
        <v>4837</v>
      </c>
      <c r="H95" s="302"/>
      <c r="I95" s="318"/>
      <c r="J95" s="344">
        <v>8642</v>
      </c>
      <c r="K95" s="353">
        <v>-6740</v>
      </c>
      <c r="L95" s="292">
        <v>10254</v>
      </c>
      <c r="M95" s="302"/>
      <c r="N95" s="302"/>
      <c r="O95" s="302"/>
      <c r="P95" s="302"/>
      <c r="Q95" s="301">
        <f t="shared" si="23"/>
        <v>10254</v>
      </c>
      <c r="R95" s="26">
        <v>-5000</v>
      </c>
      <c r="S95" s="33">
        <v>-2419</v>
      </c>
      <c r="T95" s="44"/>
      <c r="U95" s="44"/>
      <c r="V95" s="45">
        <v>-4321</v>
      </c>
      <c r="W95" s="109"/>
      <c r="X95" s="138"/>
      <c r="Y95" s="119" t="s">
        <v>119</v>
      </c>
      <c r="Z95" s="60" t="s">
        <v>37</v>
      </c>
      <c r="AA95" s="118">
        <f t="shared" si="21"/>
        <v>0</v>
      </c>
      <c r="AC95" s="176"/>
      <c r="AD95" s="176"/>
      <c r="AE95" s="176"/>
      <c r="AF95" s="176"/>
      <c r="AG95" s="176"/>
      <c r="AH95" s="176"/>
      <c r="AI95" s="177">
        <f t="shared" si="19"/>
        <v>0</v>
      </c>
      <c r="AJ95" s="175" t="str">
        <f t="shared" si="20"/>
        <v>OK</v>
      </c>
    </row>
    <row r="96" spans="1:36" ht="60.75" customHeight="1">
      <c r="A96" s="60">
        <v>85</v>
      </c>
      <c r="B96" s="93"/>
      <c r="D96" s="37" t="s">
        <v>561</v>
      </c>
      <c r="E96" s="37" t="s">
        <v>299</v>
      </c>
      <c r="F96" s="32">
        <v>1120000</v>
      </c>
      <c r="G96" s="305">
        <v>616000</v>
      </c>
      <c r="H96" s="305">
        <v>252000</v>
      </c>
      <c r="I96" s="305">
        <v>251400</v>
      </c>
      <c r="J96" s="363">
        <v>600</v>
      </c>
      <c r="K96" s="350">
        <v>-392000</v>
      </c>
      <c r="L96" s="292">
        <v>1261800</v>
      </c>
      <c r="M96" s="305">
        <v>692060</v>
      </c>
      <c r="N96" s="305">
        <v>284870</v>
      </c>
      <c r="O96" s="305">
        <v>275000</v>
      </c>
      <c r="P96" s="306">
        <v>9870</v>
      </c>
      <c r="Q96" s="301">
        <f t="shared" si="23"/>
        <v>0</v>
      </c>
      <c r="R96" s="32">
        <v>-442000</v>
      </c>
      <c r="S96" s="33">
        <v>-215600</v>
      </c>
      <c r="T96" s="44">
        <v>-88200</v>
      </c>
      <c r="U96" s="44">
        <v>-88000</v>
      </c>
      <c r="V96" s="45">
        <v>-200</v>
      </c>
      <c r="W96" s="109"/>
      <c r="X96" s="138"/>
      <c r="Y96" s="119" t="s">
        <v>118</v>
      </c>
      <c r="Z96" s="60" t="s">
        <v>37</v>
      </c>
      <c r="AA96" s="118">
        <f t="shared" si="21"/>
        <v>0</v>
      </c>
      <c r="AC96" s="315">
        <v>-88200</v>
      </c>
      <c r="AD96" s="176">
        <v>0</v>
      </c>
      <c r="AE96" s="176">
        <v>0</v>
      </c>
      <c r="AF96" s="176">
        <v>0</v>
      </c>
      <c r="AG96" s="176">
        <v>0</v>
      </c>
      <c r="AH96" s="176">
        <v>0</v>
      </c>
      <c r="AI96" s="177">
        <f t="shared" si="19"/>
        <v>-88200</v>
      </c>
      <c r="AJ96" s="175" t="str">
        <f t="shared" si="20"/>
        <v>OK</v>
      </c>
    </row>
    <row r="97" spans="1:36" ht="55.5" customHeight="1">
      <c r="A97" s="60">
        <v>86</v>
      </c>
      <c r="B97" s="93"/>
      <c r="C97" s="85"/>
      <c r="D97" s="37" t="s">
        <v>562</v>
      </c>
      <c r="E97" s="37" t="s">
        <v>203</v>
      </c>
      <c r="F97" s="32">
        <v>1011984</v>
      </c>
      <c r="G97" s="305">
        <v>505992</v>
      </c>
      <c r="H97" s="305"/>
      <c r="I97" s="305">
        <v>505200</v>
      </c>
      <c r="J97" s="363">
        <v>792</v>
      </c>
      <c r="K97" s="350">
        <v>-354194</v>
      </c>
      <c r="L97" s="292">
        <v>990562</v>
      </c>
      <c r="M97" s="305">
        <v>495196</v>
      </c>
      <c r="N97" s="305">
        <v>0</v>
      </c>
      <c r="O97" s="305">
        <v>493600</v>
      </c>
      <c r="P97" s="306">
        <v>1766</v>
      </c>
      <c r="Q97" s="301">
        <f t="shared" si="23"/>
        <v>0</v>
      </c>
      <c r="R97" s="32">
        <v>-347000</v>
      </c>
      <c r="S97" s="33">
        <v>-177097.2</v>
      </c>
      <c r="T97" s="44"/>
      <c r="U97" s="44">
        <v>-176800</v>
      </c>
      <c r="V97" s="45">
        <v>-297</v>
      </c>
      <c r="W97" s="109"/>
      <c r="X97" s="138"/>
      <c r="Y97" s="119" t="s">
        <v>118</v>
      </c>
      <c r="Z97" s="60" t="s">
        <v>37</v>
      </c>
      <c r="AA97" s="118">
        <f t="shared" si="21"/>
        <v>0.20000000001164153</v>
      </c>
      <c r="AC97" s="176">
        <v>0</v>
      </c>
      <c r="AD97" s="176">
        <v>0</v>
      </c>
      <c r="AE97" s="176">
        <v>0</v>
      </c>
      <c r="AF97" s="176">
        <v>0</v>
      </c>
      <c r="AG97" s="176">
        <v>0</v>
      </c>
      <c r="AH97" s="176">
        <v>0</v>
      </c>
      <c r="AI97" s="177">
        <f t="shared" si="19"/>
        <v>0</v>
      </c>
      <c r="AJ97" s="175" t="str">
        <f t="shared" si="20"/>
        <v>OK</v>
      </c>
    </row>
    <row r="98" spans="1:36" ht="107.25" customHeight="1">
      <c r="A98" s="60">
        <v>87</v>
      </c>
      <c r="B98" s="93"/>
      <c r="C98" s="85"/>
      <c r="D98" s="37" t="s">
        <v>563</v>
      </c>
      <c r="E98" s="37" t="s">
        <v>157</v>
      </c>
      <c r="F98" s="32">
        <v>143488</v>
      </c>
      <c r="G98" s="305"/>
      <c r="H98" s="305"/>
      <c r="I98" s="305">
        <v>142400</v>
      </c>
      <c r="J98" s="363">
        <v>1088</v>
      </c>
      <c r="K98" s="350">
        <f>-F98*0.35</f>
        <v>-50220.799999999996</v>
      </c>
      <c r="L98" s="292">
        <v>143488</v>
      </c>
      <c r="M98" s="305">
        <v>0</v>
      </c>
      <c r="N98" s="305">
        <v>0</v>
      </c>
      <c r="O98" s="305">
        <v>143400</v>
      </c>
      <c r="P98" s="306">
        <v>88</v>
      </c>
      <c r="Q98" s="301">
        <f t="shared" si="23"/>
        <v>0</v>
      </c>
      <c r="R98" s="32">
        <v>-50000</v>
      </c>
      <c r="S98" s="33"/>
      <c r="T98" s="44"/>
      <c r="U98" s="44">
        <v>-49800</v>
      </c>
      <c r="V98" s="45">
        <v>-421</v>
      </c>
      <c r="W98" s="109"/>
      <c r="X98" s="138"/>
      <c r="Y98" s="119" t="s">
        <v>118</v>
      </c>
      <c r="Z98" s="60" t="s">
        <v>37</v>
      </c>
      <c r="AA98" s="118">
        <f t="shared" si="21"/>
        <v>0.20000000000436557</v>
      </c>
      <c r="AC98" s="176">
        <v>0</v>
      </c>
      <c r="AD98" s="176">
        <v>0</v>
      </c>
      <c r="AE98" s="176">
        <v>0</v>
      </c>
      <c r="AF98" s="176">
        <v>0</v>
      </c>
      <c r="AG98" s="176">
        <v>0</v>
      </c>
      <c r="AH98" s="176">
        <v>0</v>
      </c>
      <c r="AI98" s="177">
        <f aca="true" t="shared" si="24" ref="AI98:AI119">SUM(AC98:AH98)</f>
        <v>0</v>
      </c>
      <c r="AJ98" s="175" t="str">
        <f aca="true" t="shared" si="25" ref="AJ98:AJ120">IF(T98=AI98,"OK","OUT")</f>
        <v>OK</v>
      </c>
    </row>
    <row r="99" spans="1:36" ht="46.5" customHeight="1" thickBot="1">
      <c r="A99" s="60">
        <v>88</v>
      </c>
      <c r="B99" s="93"/>
      <c r="C99" s="84" t="s">
        <v>355</v>
      </c>
      <c r="D99" s="47" t="s">
        <v>158</v>
      </c>
      <c r="E99" s="47" t="s">
        <v>121</v>
      </c>
      <c r="F99" s="30">
        <v>4950</v>
      </c>
      <c r="G99" s="304"/>
      <c r="H99" s="304">
        <v>607</v>
      </c>
      <c r="I99" s="304"/>
      <c r="J99" s="345">
        <v>4343</v>
      </c>
      <c r="K99" s="355">
        <v>-4950</v>
      </c>
      <c r="L99" s="303">
        <v>4950</v>
      </c>
      <c r="M99" s="304"/>
      <c r="N99" s="304"/>
      <c r="O99" s="304"/>
      <c r="P99" s="304"/>
      <c r="Q99" s="301">
        <f t="shared" si="23"/>
        <v>4950</v>
      </c>
      <c r="R99" s="30">
        <v>-4950</v>
      </c>
      <c r="S99" s="48"/>
      <c r="T99" s="49">
        <v>-607</v>
      </c>
      <c r="U99" s="49"/>
      <c r="V99" s="35">
        <v>-4343</v>
      </c>
      <c r="W99" s="110"/>
      <c r="X99" s="61"/>
      <c r="Y99" s="134" t="s">
        <v>335</v>
      </c>
      <c r="Z99" s="60" t="s">
        <v>37</v>
      </c>
      <c r="AA99" s="118">
        <f t="shared" si="21"/>
        <v>0</v>
      </c>
      <c r="AC99" s="176"/>
      <c r="AD99" s="49">
        <v>-607</v>
      </c>
      <c r="AE99" s="176"/>
      <c r="AF99" s="176"/>
      <c r="AG99" s="176"/>
      <c r="AH99" s="176"/>
      <c r="AI99" s="177">
        <f t="shared" si="24"/>
        <v>-607</v>
      </c>
      <c r="AJ99" s="175" t="str">
        <f t="shared" si="25"/>
        <v>OK</v>
      </c>
    </row>
    <row r="100" spans="2:36" ht="31.5" customHeight="1" thickBot="1">
      <c r="B100" s="89"/>
      <c r="C100" s="90"/>
      <c r="D100" s="52"/>
      <c r="E100" s="52" t="s">
        <v>22</v>
      </c>
      <c r="F100" s="53">
        <f>SUM(F56:F99)</f>
        <v>87714280</v>
      </c>
      <c r="G100" s="265"/>
      <c r="H100" s="265"/>
      <c r="I100" s="265"/>
      <c r="J100" s="359"/>
      <c r="K100" s="366">
        <f>SUM(K56:K99)</f>
        <v>-48543621.8</v>
      </c>
      <c r="L100" s="299">
        <f>SUM(L56:L99)</f>
        <v>82084408</v>
      </c>
      <c r="M100" s="265"/>
      <c r="N100" s="265"/>
      <c r="O100" s="265"/>
      <c r="P100" s="265"/>
      <c r="Q100" s="301">
        <f t="shared" si="23"/>
        <v>82084408</v>
      </c>
      <c r="R100" s="53">
        <f>SUM(R56:R99)</f>
        <v>-50048809</v>
      </c>
      <c r="S100" s="62">
        <f>SUM(S56:S99)</f>
        <v>-11216121.2</v>
      </c>
      <c r="T100" s="55">
        <f>SUM(T56:T99)</f>
        <v>-2206805</v>
      </c>
      <c r="U100" s="55">
        <f>SUM(U56:U99)</f>
        <v>-32560700</v>
      </c>
      <c r="V100" s="58">
        <f>SUM(V56:V99)</f>
        <v>-2559996</v>
      </c>
      <c r="W100" s="62"/>
      <c r="X100" s="58"/>
      <c r="Y100" s="133"/>
      <c r="AA100" s="118">
        <f t="shared" si="21"/>
        <v>0.4000000059604645</v>
      </c>
      <c r="AC100" s="53">
        <f aca="true" t="shared" si="26" ref="AC100:AH100">SUM(AC56:AC99)</f>
        <v>-1755416</v>
      </c>
      <c r="AD100" s="53">
        <f t="shared" si="26"/>
        <v>-7589</v>
      </c>
      <c r="AE100" s="53">
        <f t="shared" si="26"/>
        <v>0</v>
      </c>
      <c r="AF100" s="53">
        <f t="shared" si="26"/>
        <v>-300</v>
      </c>
      <c r="AG100" s="53">
        <f t="shared" si="26"/>
        <v>-139000</v>
      </c>
      <c r="AH100" s="53">
        <f t="shared" si="26"/>
        <v>-304500</v>
      </c>
      <c r="AI100" s="177">
        <f t="shared" si="24"/>
        <v>-2206805</v>
      </c>
      <c r="AJ100" s="175" t="str">
        <f t="shared" si="25"/>
        <v>OK</v>
      </c>
    </row>
    <row r="101" spans="1:36" ht="42" customHeight="1" thickBot="1">
      <c r="A101" s="60">
        <v>89</v>
      </c>
      <c r="B101" s="82" t="s">
        <v>32</v>
      </c>
      <c r="C101" s="84" t="s">
        <v>19</v>
      </c>
      <c r="D101" s="47" t="s">
        <v>20</v>
      </c>
      <c r="E101" s="47" t="s">
        <v>21</v>
      </c>
      <c r="F101" s="30">
        <v>9200</v>
      </c>
      <c r="G101" s="304"/>
      <c r="H101" s="304"/>
      <c r="I101" s="304"/>
      <c r="J101" s="345"/>
      <c r="K101" s="355">
        <v>-4600</v>
      </c>
      <c r="L101" s="303">
        <v>92000</v>
      </c>
      <c r="M101" s="304"/>
      <c r="N101" s="304"/>
      <c r="O101" s="304"/>
      <c r="P101" s="304"/>
      <c r="Q101" s="307">
        <f t="shared" si="23"/>
        <v>92000</v>
      </c>
      <c r="R101" s="30">
        <v>-46000</v>
      </c>
      <c r="S101" s="48">
        <v>-2300</v>
      </c>
      <c r="T101" s="49"/>
      <c r="U101" s="49"/>
      <c r="V101" s="35">
        <v>-2300</v>
      </c>
      <c r="W101" s="110"/>
      <c r="X101" s="61"/>
      <c r="Y101" s="134" t="s">
        <v>192</v>
      </c>
      <c r="Z101" s="60" t="s">
        <v>37</v>
      </c>
      <c r="AA101" s="118">
        <f aca="true" t="shared" si="27" ref="AA101:AA119">K101-S101-T101-U101-V101</f>
        <v>0</v>
      </c>
      <c r="AC101" s="25"/>
      <c r="AD101" s="44"/>
      <c r="AG101" s="25"/>
      <c r="AI101" s="177">
        <f t="shared" si="24"/>
        <v>0</v>
      </c>
      <c r="AJ101" s="175" t="str">
        <f t="shared" si="25"/>
        <v>OK</v>
      </c>
    </row>
    <row r="102" spans="2:36" ht="31.5" customHeight="1" thickBot="1">
      <c r="B102" s="89"/>
      <c r="C102" s="90"/>
      <c r="D102" s="52"/>
      <c r="E102" s="52" t="s">
        <v>22</v>
      </c>
      <c r="F102" s="258">
        <f>SUM(F101:F101)</f>
        <v>9200</v>
      </c>
      <c r="G102" s="265"/>
      <c r="H102" s="265"/>
      <c r="I102" s="265"/>
      <c r="J102" s="359"/>
      <c r="K102" s="367">
        <f>SUM(K101:K101)</f>
        <v>-4600</v>
      </c>
      <c r="L102" s="299">
        <f>SUM(L101:L101)</f>
        <v>92000</v>
      </c>
      <c r="M102" s="265"/>
      <c r="N102" s="265"/>
      <c r="O102" s="265"/>
      <c r="P102" s="265"/>
      <c r="Q102" s="266">
        <f t="shared" si="23"/>
        <v>92000</v>
      </c>
      <c r="R102" s="258">
        <f>SUM(R101:R101)</f>
        <v>-46000</v>
      </c>
      <c r="S102" s="111">
        <f>SUM(S101:S101)</f>
        <v>-2300</v>
      </c>
      <c r="T102" s="97">
        <f>SUM(T101:T101)</f>
        <v>0</v>
      </c>
      <c r="U102" s="97">
        <f>SUM(U101:U101)</f>
        <v>0</v>
      </c>
      <c r="V102" s="98">
        <f>SUM(V101:V101)</f>
        <v>-2300</v>
      </c>
      <c r="W102" s="111"/>
      <c r="X102" s="98"/>
      <c r="Y102" s="133"/>
      <c r="AA102" s="118">
        <f t="shared" si="27"/>
        <v>0</v>
      </c>
      <c r="AC102" s="96">
        <f aca="true" t="shared" si="28" ref="AC102:AH102">SUM(AC101:AC101)</f>
        <v>0</v>
      </c>
      <c r="AD102" s="96">
        <f t="shared" si="28"/>
        <v>0</v>
      </c>
      <c r="AE102" s="96">
        <f t="shared" si="28"/>
        <v>0</v>
      </c>
      <c r="AF102" s="96">
        <f t="shared" si="28"/>
        <v>0</v>
      </c>
      <c r="AG102" s="96">
        <f t="shared" si="28"/>
        <v>0</v>
      </c>
      <c r="AH102" s="96">
        <f t="shared" si="28"/>
        <v>0</v>
      </c>
      <c r="AI102" s="177">
        <f t="shared" si="24"/>
        <v>0</v>
      </c>
      <c r="AJ102" s="175" t="str">
        <f t="shared" si="25"/>
        <v>OK</v>
      </c>
    </row>
    <row r="103" spans="1:36" ht="40.5" customHeight="1">
      <c r="A103" s="60">
        <v>90</v>
      </c>
      <c r="B103" s="83" t="s">
        <v>31</v>
      </c>
      <c r="C103" s="168" t="s">
        <v>128</v>
      </c>
      <c r="D103" s="46" t="s">
        <v>131</v>
      </c>
      <c r="E103" s="46"/>
      <c r="F103" s="259">
        <v>2732</v>
      </c>
      <c r="G103" s="291"/>
      <c r="H103" s="291"/>
      <c r="I103" s="291"/>
      <c r="J103" s="338"/>
      <c r="K103" s="368">
        <v>-2732</v>
      </c>
      <c r="L103" s="290">
        <v>3418</v>
      </c>
      <c r="M103" s="291"/>
      <c r="N103" s="291"/>
      <c r="O103" s="291"/>
      <c r="P103" s="291"/>
      <c r="Q103" s="301">
        <f t="shared" si="23"/>
        <v>3418</v>
      </c>
      <c r="R103" s="259">
        <v>-3418</v>
      </c>
      <c r="S103" s="158"/>
      <c r="T103" s="162"/>
      <c r="U103" s="162"/>
      <c r="V103" s="163">
        <v>-2732</v>
      </c>
      <c r="W103" s="158"/>
      <c r="X103" s="164"/>
      <c r="Y103" s="131" t="s">
        <v>132</v>
      </c>
      <c r="Z103" s="60" t="s">
        <v>37</v>
      </c>
      <c r="AA103" s="118">
        <f t="shared" si="27"/>
        <v>0</v>
      </c>
      <c r="AI103" s="177">
        <f t="shared" si="24"/>
        <v>0</v>
      </c>
      <c r="AJ103" s="175" t="str">
        <f t="shared" si="25"/>
        <v>OK</v>
      </c>
    </row>
    <row r="104" spans="1:36" ht="58.5" customHeight="1">
      <c r="A104" s="60">
        <v>91</v>
      </c>
      <c r="B104" s="184"/>
      <c r="C104" s="179" t="s">
        <v>39</v>
      </c>
      <c r="D104" s="51" t="s">
        <v>265</v>
      </c>
      <c r="E104" s="37" t="s">
        <v>305</v>
      </c>
      <c r="F104" s="257">
        <v>5342</v>
      </c>
      <c r="G104" s="293"/>
      <c r="H104" s="293"/>
      <c r="I104" s="293"/>
      <c r="J104" s="341"/>
      <c r="K104" s="356">
        <v>-5342</v>
      </c>
      <c r="L104" s="292">
        <v>10485</v>
      </c>
      <c r="M104" s="293"/>
      <c r="N104" s="293"/>
      <c r="O104" s="293"/>
      <c r="P104" s="293"/>
      <c r="Q104" s="301">
        <f t="shared" si="23"/>
        <v>10485</v>
      </c>
      <c r="R104" s="257">
        <v>-10485</v>
      </c>
      <c r="S104" s="256"/>
      <c r="T104" s="165"/>
      <c r="U104" s="165"/>
      <c r="V104" s="166">
        <v>-5342</v>
      </c>
      <c r="W104" s="159"/>
      <c r="X104" s="167"/>
      <c r="Y104" s="119"/>
      <c r="Z104" s="60" t="s">
        <v>37</v>
      </c>
      <c r="AA104" s="118">
        <f t="shared" si="27"/>
        <v>0</v>
      </c>
      <c r="AI104" s="177">
        <f t="shared" si="24"/>
        <v>0</v>
      </c>
      <c r="AJ104" s="175" t="str">
        <f t="shared" si="25"/>
        <v>OK</v>
      </c>
    </row>
    <row r="105" spans="1:36" ht="67.5" customHeight="1">
      <c r="A105" s="60">
        <v>92</v>
      </c>
      <c r="B105" s="184"/>
      <c r="C105" s="179"/>
      <c r="D105" s="51"/>
      <c r="E105" s="37" t="s">
        <v>93</v>
      </c>
      <c r="F105" s="257">
        <v>144772</v>
      </c>
      <c r="G105" s="293">
        <v>47732</v>
      </c>
      <c r="H105" s="293"/>
      <c r="I105" s="293"/>
      <c r="J105" s="341">
        <v>97040</v>
      </c>
      <c r="K105" s="356">
        <v>-144772</v>
      </c>
      <c r="L105" s="292">
        <v>152403</v>
      </c>
      <c r="M105" s="293"/>
      <c r="N105" s="293"/>
      <c r="O105" s="293"/>
      <c r="P105" s="293"/>
      <c r="Q105" s="301">
        <f t="shared" si="23"/>
        <v>152403</v>
      </c>
      <c r="R105" s="257">
        <v>-152403</v>
      </c>
      <c r="S105" s="256">
        <v>-47732</v>
      </c>
      <c r="T105" s="165"/>
      <c r="U105" s="165"/>
      <c r="V105" s="166">
        <v>-97040</v>
      </c>
      <c r="W105" s="159"/>
      <c r="X105" s="167"/>
      <c r="Y105" s="119"/>
      <c r="Z105" s="60" t="s">
        <v>37</v>
      </c>
      <c r="AA105" s="118">
        <f t="shared" si="27"/>
        <v>0</v>
      </c>
      <c r="AI105" s="177">
        <f t="shared" si="24"/>
        <v>0</v>
      </c>
      <c r="AJ105" s="175" t="str">
        <f t="shared" si="25"/>
        <v>OK</v>
      </c>
    </row>
    <row r="106" spans="1:36" ht="67.5" customHeight="1">
      <c r="A106" s="60">
        <v>93</v>
      </c>
      <c r="B106" s="184"/>
      <c r="C106" s="179"/>
      <c r="D106" s="51"/>
      <c r="E106" s="37" t="s">
        <v>196</v>
      </c>
      <c r="F106" s="257">
        <v>85061</v>
      </c>
      <c r="G106" s="293"/>
      <c r="H106" s="293"/>
      <c r="I106" s="293"/>
      <c r="J106" s="341"/>
      <c r="K106" s="356">
        <v>-85061</v>
      </c>
      <c r="L106" s="292"/>
      <c r="M106" s="293"/>
      <c r="N106" s="293"/>
      <c r="O106" s="293"/>
      <c r="P106" s="293"/>
      <c r="Q106" s="301"/>
      <c r="R106" s="257"/>
      <c r="S106" s="256"/>
      <c r="T106" s="165"/>
      <c r="U106" s="165"/>
      <c r="V106" s="166">
        <v>-85061</v>
      </c>
      <c r="W106" s="159"/>
      <c r="X106" s="167"/>
      <c r="Y106" s="119"/>
      <c r="Z106" s="60" t="s">
        <v>37</v>
      </c>
      <c r="AA106" s="118">
        <f t="shared" si="27"/>
        <v>0</v>
      </c>
      <c r="AI106" s="177">
        <f t="shared" si="24"/>
        <v>0</v>
      </c>
      <c r="AJ106" s="175" t="str">
        <f t="shared" si="25"/>
        <v>OK</v>
      </c>
    </row>
    <row r="107" spans="1:36" ht="67.5" customHeight="1">
      <c r="A107" s="60">
        <v>94</v>
      </c>
      <c r="B107" s="184"/>
      <c r="C107" s="179"/>
      <c r="D107" s="51"/>
      <c r="E107" s="46" t="s">
        <v>339</v>
      </c>
      <c r="F107" s="259">
        <v>1605</v>
      </c>
      <c r="G107" s="291"/>
      <c r="H107" s="291"/>
      <c r="I107" s="291"/>
      <c r="J107" s="338"/>
      <c r="K107" s="368">
        <v>-1605</v>
      </c>
      <c r="L107" s="290">
        <v>2947</v>
      </c>
      <c r="M107" s="291"/>
      <c r="N107" s="291"/>
      <c r="O107" s="291"/>
      <c r="P107" s="291"/>
      <c r="Q107" s="301">
        <f aca="true" t="shared" si="29" ref="Q107:Q117">L107-M107-N107-O107-P107</f>
        <v>2947</v>
      </c>
      <c r="R107" s="259">
        <v>-2947</v>
      </c>
      <c r="S107" s="278"/>
      <c r="T107" s="162"/>
      <c r="U107" s="162"/>
      <c r="V107" s="163">
        <v>-1605</v>
      </c>
      <c r="W107" s="158"/>
      <c r="X107" s="164"/>
      <c r="Y107" s="131" t="s">
        <v>570</v>
      </c>
      <c r="Z107" s="60" t="s">
        <v>266</v>
      </c>
      <c r="AA107" s="118">
        <f t="shared" si="27"/>
        <v>0</v>
      </c>
      <c r="AI107" s="177">
        <f t="shared" si="24"/>
        <v>0</v>
      </c>
      <c r="AJ107" s="175" t="str">
        <f t="shared" si="25"/>
        <v>OK</v>
      </c>
    </row>
    <row r="108" spans="1:37" ht="52.5" customHeight="1">
      <c r="A108" s="60">
        <v>95</v>
      </c>
      <c r="B108" s="83"/>
      <c r="C108" s="179"/>
      <c r="D108" s="37" t="s">
        <v>137</v>
      </c>
      <c r="E108" s="37" t="s">
        <v>138</v>
      </c>
      <c r="F108" s="257">
        <v>21095</v>
      </c>
      <c r="G108" s="293"/>
      <c r="H108" s="293"/>
      <c r="I108" s="293"/>
      <c r="J108" s="341"/>
      <c r="K108" s="356">
        <v>-21095</v>
      </c>
      <c r="L108" s="292">
        <v>20796</v>
      </c>
      <c r="M108" s="293"/>
      <c r="N108" s="293"/>
      <c r="O108" s="293"/>
      <c r="P108" s="293"/>
      <c r="Q108" s="301">
        <f t="shared" si="29"/>
        <v>20796</v>
      </c>
      <c r="R108" s="257">
        <v>-20796</v>
      </c>
      <c r="S108" s="256"/>
      <c r="T108" s="165"/>
      <c r="U108" s="165"/>
      <c r="V108" s="166">
        <v>-21095</v>
      </c>
      <c r="W108" s="159"/>
      <c r="X108" s="167"/>
      <c r="Y108" s="119"/>
      <c r="Z108" s="60" t="s">
        <v>37</v>
      </c>
      <c r="AA108" s="118">
        <f t="shared" si="27"/>
        <v>0</v>
      </c>
      <c r="AI108" s="177">
        <f t="shared" si="24"/>
        <v>0</v>
      </c>
      <c r="AJ108" s="175" t="str">
        <f t="shared" si="25"/>
        <v>OK</v>
      </c>
      <c r="AK108" s="25"/>
    </row>
    <row r="109" spans="1:37" ht="52.5" customHeight="1">
      <c r="A109" s="60">
        <v>96</v>
      </c>
      <c r="B109" s="83"/>
      <c r="C109" s="179"/>
      <c r="D109" s="37" t="s">
        <v>133</v>
      </c>
      <c r="E109" s="37" t="s">
        <v>134</v>
      </c>
      <c r="F109" s="257">
        <v>504212</v>
      </c>
      <c r="G109" s="293">
        <v>26496</v>
      </c>
      <c r="H109" s="293"/>
      <c r="I109" s="293"/>
      <c r="J109" s="341">
        <v>477716</v>
      </c>
      <c r="K109" s="356">
        <v>-168071</v>
      </c>
      <c r="L109" s="292">
        <v>515165</v>
      </c>
      <c r="M109" s="293"/>
      <c r="N109" s="293"/>
      <c r="O109" s="293"/>
      <c r="P109" s="293"/>
      <c r="Q109" s="301">
        <f t="shared" si="29"/>
        <v>515165</v>
      </c>
      <c r="R109" s="257">
        <v>-154000</v>
      </c>
      <c r="S109" s="256">
        <v>-8832</v>
      </c>
      <c r="T109" s="165"/>
      <c r="U109" s="165"/>
      <c r="V109" s="166">
        <v>-159239</v>
      </c>
      <c r="W109" s="159"/>
      <c r="X109" s="167"/>
      <c r="Y109" s="119" t="s">
        <v>341</v>
      </c>
      <c r="Z109" s="60" t="s">
        <v>37</v>
      </c>
      <c r="AA109" s="118">
        <f t="shared" si="27"/>
        <v>0</v>
      </c>
      <c r="AI109" s="177">
        <f t="shared" si="24"/>
        <v>0</v>
      </c>
      <c r="AJ109" s="175" t="str">
        <f t="shared" si="25"/>
        <v>OK</v>
      </c>
      <c r="AK109" s="25"/>
    </row>
    <row r="110" spans="1:37" ht="52.5" customHeight="1">
      <c r="A110" s="60">
        <v>97</v>
      </c>
      <c r="B110" s="83"/>
      <c r="C110" s="180" t="s">
        <v>135</v>
      </c>
      <c r="D110" s="37" t="s">
        <v>136</v>
      </c>
      <c r="E110" s="37"/>
      <c r="F110" s="26">
        <v>8067596</v>
      </c>
      <c r="G110" s="293">
        <v>957877</v>
      </c>
      <c r="H110" s="293"/>
      <c r="I110" s="293">
        <v>7062900</v>
      </c>
      <c r="J110" s="341">
        <v>46819</v>
      </c>
      <c r="K110" s="353">
        <v>-516190</v>
      </c>
      <c r="L110" s="121">
        <v>99299563</v>
      </c>
      <c r="M110" s="293"/>
      <c r="N110" s="293"/>
      <c r="O110" s="293"/>
      <c r="P110" s="293"/>
      <c r="Q110" s="301">
        <f t="shared" si="29"/>
        <v>99299563</v>
      </c>
      <c r="R110" s="26">
        <v>56855</v>
      </c>
      <c r="S110" s="43"/>
      <c r="T110" s="44"/>
      <c r="U110" s="44">
        <v>-516100</v>
      </c>
      <c r="V110" s="45">
        <v>-90</v>
      </c>
      <c r="W110" s="45"/>
      <c r="X110" s="45"/>
      <c r="Y110" s="119" t="s">
        <v>90</v>
      </c>
      <c r="Z110" s="60" t="s">
        <v>37</v>
      </c>
      <c r="AA110" s="118">
        <f t="shared" si="27"/>
        <v>0</v>
      </c>
      <c r="AI110" s="177"/>
      <c r="AJ110" s="175"/>
      <c r="AK110" s="25"/>
    </row>
    <row r="111" spans="1:36" ht="37.5" customHeight="1">
      <c r="A111" s="60">
        <v>98</v>
      </c>
      <c r="B111" s="83"/>
      <c r="C111" s="87" t="s">
        <v>498</v>
      </c>
      <c r="D111" s="37" t="s">
        <v>499</v>
      </c>
      <c r="E111" s="37" t="s">
        <v>370</v>
      </c>
      <c r="F111" s="26">
        <v>16321</v>
      </c>
      <c r="G111" s="293"/>
      <c r="H111" s="293">
        <v>352</v>
      </c>
      <c r="I111" s="293"/>
      <c r="J111" s="341">
        <v>15969</v>
      </c>
      <c r="K111" s="353">
        <v>-16321</v>
      </c>
      <c r="L111" s="292">
        <v>20340</v>
      </c>
      <c r="M111" s="293"/>
      <c r="N111" s="293"/>
      <c r="O111" s="293"/>
      <c r="P111" s="293"/>
      <c r="Q111" s="301">
        <f t="shared" si="29"/>
        <v>20340</v>
      </c>
      <c r="R111" s="26">
        <v>-20340</v>
      </c>
      <c r="S111" s="43"/>
      <c r="T111" s="44">
        <v>-352</v>
      </c>
      <c r="U111" s="44"/>
      <c r="V111" s="45">
        <v>-15969</v>
      </c>
      <c r="W111" s="109">
        <v>16321</v>
      </c>
      <c r="X111" s="138"/>
      <c r="Y111" s="119"/>
      <c r="Z111" s="60" t="s">
        <v>37</v>
      </c>
      <c r="AA111" s="118">
        <f t="shared" si="27"/>
        <v>0</v>
      </c>
      <c r="AD111" s="315">
        <v>-352</v>
      </c>
      <c r="AI111" s="177">
        <f t="shared" si="24"/>
        <v>-352</v>
      </c>
      <c r="AJ111" s="175" t="str">
        <f t="shared" si="25"/>
        <v>OK</v>
      </c>
    </row>
    <row r="112" spans="1:36" ht="31.5" customHeight="1">
      <c r="A112" s="60">
        <v>99</v>
      </c>
      <c r="B112" s="93"/>
      <c r="C112" s="181" t="s">
        <v>40</v>
      </c>
      <c r="D112" s="47" t="s">
        <v>438</v>
      </c>
      <c r="E112" s="37" t="s">
        <v>439</v>
      </c>
      <c r="F112" s="26">
        <v>8216</v>
      </c>
      <c r="G112" s="293"/>
      <c r="H112" s="293"/>
      <c r="I112" s="293"/>
      <c r="J112" s="341"/>
      <c r="K112" s="353">
        <v>-8216</v>
      </c>
      <c r="L112" s="292">
        <v>8290</v>
      </c>
      <c r="M112" s="293"/>
      <c r="N112" s="293"/>
      <c r="O112" s="293"/>
      <c r="P112" s="293"/>
      <c r="Q112" s="301">
        <f t="shared" si="29"/>
        <v>8290</v>
      </c>
      <c r="R112" s="26">
        <v>-8290</v>
      </c>
      <c r="S112" s="43"/>
      <c r="T112" s="44"/>
      <c r="U112" s="44"/>
      <c r="V112" s="45">
        <v>-8216</v>
      </c>
      <c r="W112" s="109"/>
      <c r="X112" s="138"/>
      <c r="Y112" s="119" t="s">
        <v>391</v>
      </c>
      <c r="Z112" s="60" t="s">
        <v>37</v>
      </c>
      <c r="AA112" s="118">
        <f t="shared" si="27"/>
        <v>0</v>
      </c>
      <c r="AC112" s="25"/>
      <c r="AI112" s="177">
        <f t="shared" si="24"/>
        <v>0</v>
      </c>
      <c r="AJ112" s="175" t="str">
        <f t="shared" si="25"/>
        <v>OK</v>
      </c>
    </row>
    <row r="113" spans="1:36" ht="36.75" customHeight="1">
      <c r="A113" s="60">
        <v>100</v>
      </c>
      <c r="B113" s="93"/>
      <c r="C113" s="179"/>
      <c r="D113" s="51"/>
      <c r="E113" s="37" t="s">
        <v>159</v>
      </c>
      <c r="F113" s="26">
        <v>16920</v>
      </c>
      <c r="G113" s="293"/>
      <c r="H113" s="293"/>
      <c r="I113" s="293"/>
      <c r="J113" s="341"/>
      <c r="K113" s="353">
        <v>-16920</v>
      </c>
      <c r="L113" s="292">
        <v>18000</v>
      </c>
      <c r="M113" s="293"/>
      <c r="N113" s="293"/>
      <c r="O113" s="293"/>
      <c r="P113" s="293"/>
      <c r="Q113" s="301">
        <f t="shared" si="29"/>
        <v>18000</v>
      </c>
      <c r="R113" s="26">
        <v>-18000</v>
      </c>
      <c r="S113" s="43"/>
      <c r="T113" s="44"/>
      <c r="U113" s="44"/>
      <c r="V113" s="45">
        <v>-16920</v>
      </c>
      <c r="W113" s="109"/>
      <c r="X113" s="138"/>
      <c r="Y113" s="119" t="s">
        <v>379</v>
      </c>
      <c r="Z113" s="60" t="s">
        <v>37</v>
      </c>
      <c r="AA113" s="118">
        <f t="shared" si="27"/>
        <v>0</v>
      </c>
      <c r="AC113" s="25"/>
      <c r="AI113" s="177">
        <f t="shared" si="24"/>
        <v>0</v>
      </c>
      <c r="AJ113" s="175" t="str">
        <f t="shared" si="25"/>
        <v>OK</v>
      </c>
    </row>
    <row r="114" spans="1:36" ht="42.75" customHeight="1">
      <c r="A114" s="60">
        <v>101</v>
      </c>
      <c r="B114" s="83"/>
      <c r="C114" s="179"/>
      <c r="D114" s="51"/>
      <c r="E114" s="37" t="s">
        <v>91</v>
      </c>
      <c r="F114" s="26">
        <v>7737</v>
      </c>
      <c r="G114" s="293"/>
      <c r="H114" s="293"/>
      <c r="I114" s="293"/>
      <c r="J114" s="341"/>
      <c r="K114" s="353">
        <v>-7737</v>
      </c>
      <c r="L114" s="292">
        <v>7762</v>
      </c>
      <c r="M114" s="293"/>
      <c r="N114" s="293"/>
      <c r="O114" s="293"/>
      <c r="P114" s="293"/>
      <c r="Q114" s="301">
        <f t="shared" si="29"/>
        <v>7762</v>
      </c>
      <c r="R114" s="26">
        <v>-7762</v>
      </c>
      <c r="S114" s="43"/>
      <c r="T114" s="44"/>
      <c r="U114" s="44"/>
      <c r="V114" s="45">
        <v>-7737</v>
      </c>
      <c r="W114" s="109"/>
      <c r="X114" s="138"/>
      <c r="Y114" s="119" t="s">
        <v>262</v>
      </c>
      <c r="Z114" s="60" t="s">
        <v>37</v>
      </c>
      <c r="AA114" s="118">
        <f t="shared" si="27"/>
        <v>0</v>
      </c>
      <c r="AC114" s="25"/>
      <c r="AI114" s="177">
        <f t="shared" si="24"/>
        <v>0</v>
      </c>
      <c r="AJ114" s="175" t="str">
        <f t="shared" si="25"/>
        <v>OK</v>
      </c>
    </row>
    <row r="115" spans="1:36" ht="41.25" customHeight="1">
      <c r="A115" s="60">
        <v>102</v>
      </c>
      <c r="B115" s="93"/>
      <c r="C115" s="179"/>
      <c r="D115" s="51"/>
      <c r="E115" s="37" t="s">
        <v>344</v>
      </c>
      <c r="F115" s="26">
        <v>20877</v>
      </c>
      <c r="G115" s="293"/>
      <c r="H115" s="293"/>
      <c r="I115" s="293"/>
      <c r="J115" s="341"/>
      <c r="K115" s="353">
        <v>-20877</v>
      </c>
      <c r="L115" s="292">
        <v>22400</v>
      </c>
      <c r="M115" s="293"/>
      <c r="N115" s="293"/>
      <c r="O115" s="293"/>
      <c r="P115" s="293"/>
      <c r="Q115" s="301">
        <f t="shared" si="29"/>
        <v>22400</v>
      </c>
      <c r="R115" s="26">
        <v>-22400</v>
      </c>
      <c r="S115" s="43"/>
      <c r="T115" s="44"/>
      <c r="U115" s="44"/>
      <c r="V115" s="45">
        <v>-20877</v>
      </c>
      <c r="W115" s="109"/>
      <c r="X115" s="138"/>
      <c r="Y115" s="119" t="s">
        <v>391</v>
      </c>
      <c r="Z115" s="60" t="s">
        <v>37</v>
      </c>
      <c r="AA115" s="118">
        <f t="shared" si="27"/>
        <v>0</v>
      </c>
      <c r="AI115" s="177">
        <f t="shared" si="24"/>
        <v>0</v>
      </c>
      <c r="AJ115" s="175" t="str">
        <f t="shared" si="25"/>
        <v>OK</v>
      </c>
    </row>
    <row r="116" spans="1:36" ht="41.25" customHeight="1">
      <c r="A116" s="60">
        <v>103</v>
      </c>
      <c r="B116" s="93"/>
      <c r="C116" s="179"/>
      <c r="D116" s="51"/>
      <c r="E116" s="37" t="s">
        <v>306</v>
      </c>
      <c r="F116" s="26">
        <v>3900</v>
      </c>
      <c r="G116" s="293"/>
      <c r="H116" s="293"/>
      <c r="I116" s="293"/>
      <c r="J116" s="341"/>
      <c r="K116" s="353">
        <v>-3900</v>
      </c>
      <c r="L116" s="292">
        <v>6454</v>
      </c>
      <c r="M116" s="293"/>
      <c r="N116" s="293"/>
      <c r="O116" s="293"/>
      <c r="P116" s="293"/>
      <c r="Q116" s="301">
        <f t="shared" si="29"/>
        <v>6454</v>
      </c>
      <c r="R116" s="26">
        <v>-6454</v>
      </c>
      <c r="S116" s="43"/>
      <c r="T116" s="44"/>
      <c r="U116" s="44"/>
      <c r="V116" s="45">
        <v>-3900</v>
      </c>
      <c r="W116" s="109"/>
      <c r="X116" s="138"/>
      <c r="Y116" s="119" t="s">
        <v>391</v>
      </c>
      <c r="Z116" s="60" t="s">
        <v>37</v>
      </c>
      <c r="AA116" s="118">
        <f t="shared" si="27"/>
        <v>0</v>
      </c>
      <c r="AI116" s="177">
        <f t="shared" si="24"/>
        <v>0</v>
      </c>
      <c r="AJ116" s="175" t="str">
        <f t="shared" si="25"/>
        <v>OK</v>
      </c>
    </row>
    <row r="117" spans="1:36" ht="43.5" customHeight="1" thickBot="1">
      <c r="A117" s="60">
        <v>104</v>
      </c>
      <c r="B117" s="93"/>
      <c r="C117" s="183" t="s">
        <v>7</v>
      </c>
      <c r="D117" s="37" t="s">
        <v>8</v>
      </c>
      <c r="E117" s="37"/>
      <c r="F117" s="26">
        <v>4510</v>
      </c>
      <c r="G117" s="293"/>
      <c r="H117" s="293"/>
      <c r="I117" s="293"/>
      <c r="J117" s="341"/>
      <c r="K117" s="353">
        <v>-4510</v>
      </c>
      <c r="L117" s="292">
        <v>4902</v>
      </c>
      <c r="M117" s="293"/>
      <c r="N117" s="293"/>
      <c r="O117" s="293"/>
      <c r="P117" s="293"/>
      <c r="Q117" s="301">
        <f t="shared" si="29"/>
        <v>4902</v>
      </c>
      <c r="R117" s="26">
        <v>-2500</v>
      </c>
      <c r="S117" s="43"/>
      <c r="T117" s="44"/>
      <c r="U117" s="44"/>
      <c r="V117" s="45">
        <v>-4510</v>
      </c>
      <c r="W117" s="110"/>
      <c r="X117" s="61"/>
      <c r="Y117" s="134" t="s">
        <v>404</v>
      </c>
      <c r="Z117" s="60" t="s">
        <v>37</v>
      </c>
      <c r="AA117" s="118">
        <f>K117-S117-T117-U117-V117</f>
        <v>0</v>
      </c>
      <c r="AC117" s="25"/>
      <c r="AI117" s="177">
        <f t="shared" si="24"/>
        <v>0</v>
      </c>
      <c r="AJ117" s="175" t="str">
        <f t="shared" si="25"/>
        <v>OK</v>
      </c>
    </row>
    <row r="118" spans="2:36" ht="31.5" customHeight="1" thickBot="1">
      <c r="B118" s="89"/>
      <c r="C118" s="63"/>
      <c r="D118" s="52"/>
      <c r="E118" s="52" t="s">
        <v>22</v>
      </c>
      <c r="F118" s="53">
        <f aca="true" t="shared" si="30" ref="F118:L118">SUM(F103:F117)</f>
        <v>8910896</v>
      </c>
      <c r="G118" s="265">
        <f t="shared" si="30"/>
        <v>1032105</v>
      </c>
      <c r="H118" s="265">
        <f t="shared" si="30"/>
        <v>352</v>
      </c>
      <c r="I118" s="265">
        <f t="shared" si="30"/>
        <v>7062900</v>
      </c>
      <c r="J118" s="359">
        <f t="shared" si="30"/>
        <v>637544</v>
      </c>
      <c r="K118" s="366">
        <f t="shared" si="30"/>
        <v>-1023349</v>
      </c>
      <c r="L118" s="299">
        <f t="shared" si="30"/>
        <v>100092925</v>
      </c>
      <c r="M118" s="265"/>
      <c r="N118" s="265"/>
      <c r="O118" s="265"/>
      <c r="P118" s="265"/>
      <c r="Q118" s="265"/>
      <c r="R118" s="53">
        <f>SUM(R103:R117)</f>
        <v>-372940</v>
      </c>
      <c r="S118" s="54">
        <f>SUM(S103:S117)</f>
        <v>-56564</v>
      </c>
      <c r="T118" s="55">
        <f>SUM(T103:T117)</f>
        <v>-352</v>
      </c>
      <c r="U118" s="55">
        <f>SUM(U103:U117)</f>
        <v>-516100</v>
      </c>
      <c r="V118" s="58">
        <f>SUM(V103:V117)</f>
        <v>-450333</v>
      </c>
      <c r="W118" s="62"/>
      <c r="X118" s="58"/>
      <c r="Y118" s="133"/>
      <c r="AA118" s="118">
        <f t="shared" si="27"/>
        <v>0</v>
      </c>
      <c r="AC118" s="53">
        <f aca="true" t="shared" si="31" ref="AC118:AH118">SUM(AC103:AC117)</f>
        <v>0</v>
      </c>
      <c r="AD118" s="53">
        <f t="shared" si="31"/>
        <v>-352</v>
      </c>
      <c r="AE118" s="53">
        <f t="shared" si="31"/>
        <v>0</v>
      </c>
      <c r="AF118" s="53">
        <f t="shared" si="31"/>
        <v>0</v>
      </c>
      <c r="AG118" s="53">
        <f t="shared" si="31"/>
        <v>0</v>
      </c>
      <c r="AH118" s="53">
        <f t="shared" si="31"/>
        <v>0</v>
      </c>
      <c r="AI118" s="177">
        <f t="shared" si="24"/>
        <v>-352</v>
      </c>
      <c r="AJ118" s="175" t="str">
        <f t="shared" si="25"/>
        <v>OK</v>
      </c>
    </row>
    <row r="119" spans="1:36" ht="39.75" customHeight="1" thickBot="1">
      <c r="A119" s="60">
        <v>105</v>
      </c>
      <c r="B119" s="99" t="s">
        <v>206</v>
      </c>
      <c r="C119" s="63" t="s">
        <v>206</v>
      </c>
      <c r="D119" s="52" t="s">
        <v>206</v>
      </c>
      <c r="E119" s="57"/>
      <c r="F119" s="53">
        <v>1000000</v>
      </c>
      <c r="G119" s="310"/>
      <c r="H119" s="310"/>
      <c r="I119" s="310"/>
      <c r="J119" s="262">
        <v>1000000</v>
      </c>
      <c r="K119" s="366">
        <v>-500000</v>
      </c>
      <c r="L119" s="309">
        <v>1000000</v>
      </c>
      <c r="M119" s="310"/>
      <c r="N119" s="310"/>
      <c r="O119" s="310"/>
      <c r="P119" s="310"/>
      <c r="Q119" s="310"/>
      <c r="R119" s="53">
        <v>-500000</v>
      </c>
      <c r="S119" s="50"/>
      <c r="T119" s="55"/>
      <c r="U119" s="55"/>
      <c r="V119" s="58">
        <v>-500000</v>
      </c>
      <c r="W119" s="50"/>
      <c r="X119" s="58"/>
      <c r="Y119" s="81" t="s">
        <v>566</v>
      </c>
      <c r="Z119" s="60" t="s">
        <v>37</v>
      </c>
      <c r="AA119" s="118">
        <f t="shared" si="27"/>
        <v>0</v>
      </c>
      <c r="AI119" s="177">
        <f t="shared" si="24"/>
        <v>0</v>
      </c>
      <c r="AJ119" s="175" t="str">
        <f t="shared" si="25"/>
        <v>OK</v>
      </c>
    </row>
    <row r="120" spans="2:37" ht="31.5" customHeight="1" thickBot="1">
      <c r="B120" s="100"/>
      <c r="C120" s="59"/>
      <c r="D120" s="59"/>
      <c r="E120" s="127" t="s">
        <v>455</v>
      </c>
      <c r="F120" s="31">
        <f aca="true" t="shared" si="32" ref="F120:L120">F6+F27+F31+F35+F40+F46+F55+F100+F102+F118+F119</f>
        <v>124488807</v>
      </c>
      <c r="G120" s="268">
        <f t="shared" si="32"/>
        <v>1978600</v>
      </c>
      <c r="H120" s="268">
        <f t="shared" si="32"/>
        <v>5207687</v>
      </c>
      <c r="I120" s="268">
        <f t="shared" si="32"/>
        <v>9959600</v>
      </c>
      <c r="J120" s="331">
        <f t="shared" si="32"/>
        <v>13294601</v>
      </c>
      <c r="K120" s="357">
        <f t="shared" si="32"/>
        <v>-65395468.8</v>
      </c>
      <c r="L120" s="267">
        <f t="shared" si="32"/>
        <v>217842716</v>
      </c>
      <c r="M120" s="268"/>
      <c r="N120" s="268"/>
      <c r="O120" s="268"/>
      <c r="P120" s="268"/>
      <c r="Q120" s="268"/>
      <c r="R120" s="31">
        <f>R6+R27+R31+R35+R40+R46+R55+R100+R102+R118+R119</f>
        <v>-66480592</v>
      </c>
      <c r="S120" s="104">
        <f>S6+S27+S31+S35+S40+S46+S55+S100+S102+S118+S119</f>
        <v>-11975514.2</v>
      </c>
      <c r="T120" s="101">
        <f>T6+T27+T31+T35+T40+T46+T55+T100+T102+T118+T119</f>
        <v>-5714720</v>
      </c>
      <c r="U120" s="101">
        <f>U6+U27+U31+U35+U40+U46+U55+U100+U102+U118+U119</f>
        <v>-35788500</v>
      </c>
      <c r="V120" s="101">
        <f>V6+V27+V31+V35+V40+V46+V55+V100+V102+V118+V119</f>
        <v>-11916735</v>
      </c>
      <c r="W120" s="104"/>
      <c r="X120" s="102"/>
      <c r="Y120" s="81"/>
      <c r="AA120" s="118">
        <f>K120-S120-T120-U120-V120</f>
        <v>0.4000000059604645</v>
      </c>
      <c r="AC120" s="101">
        <f aca="true" t="shared" si="33" ref="AC120:AI120">AC6+AC27+AC31+AC35+AC40+AC46+AC55+AC100+AC102+AC118+AC119</f>
        <v>-3357589</v>
      </c>
      <c r="AD120" s="101">
        <f t="shared" si="33"/>
        <v>-8817</v>
      </c>
      <c r="AE120" s="101">
        <f t="shared" si="33"/>
        <v>0</v>
      </c>
      <c r="AF120" s="101">
        <f t="shared" si="33"/>
        <v>-300</v>
      </c>
      <c r="AG120" s="101">
        <f t="shared" si="33"/>
        <v>-1335700</v>
      </c>
      <c r="AH120" s="101">
        <f t="shared" si="33"/>
        <v>-1012314</v>
      </c>
      <c r="AI120" s="101">
        <f t="shared" si="33"/>
        <v>-5714720</v>
      </c>
      <c r="AJ120" s="175" t="str">
        <f t="shared" si="25"/>
        <v>OK</v>
      </c>
      <c r="AK120" s="60">
        <f>SUM(AK7:AK119)</f>
        <v>-695911</v>
      </c>
    </row>
    <row r="121" ht="13.5">
      <c r="AJ121" s="175"/>
    </row>
    <row r="122" spans="20:36" ht="13.5">
      <c r="T122" s="25"/>
      <c r="U122" s="25"/>
      <c r="V122" s="25"/>
      <c r="W122" s="25"/>
      <c r="X122" s="25"/>
      <c r="Y122" s="135"/>
      <c r="AJ122" s="175"/>
    </row>
    <row r="123" spans="11:27" ht="14.25" hidden="1" thickBot="1">
      <c r="K123" s="70" t="e">
        <f>#REF!+#REF!+'10年増額'!K12+'10年増額'!K13+#REF!+#REF!+'10年増額'!K14+'10年増額'!K15+#REF!+#REF!+#REF!+'10年増額'!K27+'10年増額'!K30+#REF!+#REF!+#REF!+#REF!+'10年増額'!K54</f>
        <v>#REF!</v>
      </c>
      <c r="R123" s="70" t="e">
        <f>#REF!+#REF!+'10年増額'!R12+'10年増額'!R13+#REF!+#REF!+'10年増額'!R14+'10年増額'!R15+#REF!+#REF!+#REF!+'10年増額'!R27+'10年増額'!R30+#REF!+#REF!+#REF!+#REF!+'10年増額'!R54</f>
        <v>#REF!</v>
      </c>
      <c r="S123" s="70" t="e">
        <f>#REF!+#REF!+'10年増額'!S12+'10年増額'!S13+#REF!+#REF!+'10年増額'!S14+'10年増額'!S15+#REF!+#REF!+#REF!+'10年増額'!S27+'10年増額'!S30+#REF!+#REF!+#REF!+#REF!+'10年増額'!S54</f>
        <v>#REF!</v>
      </c>
      <c r="T123" s="105"/>
      <c r="U123" s="105"/>
      <c r="V123" s="105"/>
      <c r="W123" s="105"/>
      <c r="X123" s="105"/>
      <c r="Y123" s="135"/>
      <c r="Z123" s="104" t="e">
        <f>#REF!+'10年増額'!Z30+#REF!+#REF!+#REF!+Z59+Z102+#REF!+Z121+Z122</f>
        <v>#REF!</v>
      </c>
      <c r="AA123" s="70" t="e">
        <f>R123-S123-T123-U123-V123</f>
        <v>#REF!</v>
      </c>
    </row>
    <row r="124" spans="11:27" ht="18" customHeight="1" thickBot="1">
      <c r="K124" s="70"/>
      <c r="R124" s="70"/>
      <c r="S124" s="70"/>
      <c r="T124" s="105"/>
      <c r="U124" s="105"/>
      <c r="V124" s="25"/>
      <c r="W124" s="105"/>
      <c r="X124" s="105"/>
      <c r="Y124" s="135"/>
      <c r="Z124" s="103"/>
      <c r="AA124" s="70"/>
    </row>
    <row r="125" spans="2:27" ht="37.5" customHeight="1" thickBot="1">
      <c r="B125" s="457" t="s">
        <v>2</v>
      </c>
      <c r="C125" s="458"/>
      <c r="D125" s="458"/>
      <c r="E125" s="459"/>
      <c r="F125" s="31">
        <f>F120+'10年増額'!F62</f>
        <v>363902330</v>
      </c>
      <c r="G125" s="268"/>
      <c r="H125" s="268"/>
      <c r="I125" s="268"/>
      <c r="J125" s="331"/>
      <c r="K125" s="332">
        <f>K120+'10年増額'!K62</f>
        <v>-52760897.8</v>
      </c>
      <c r="L125" s="267"/>
      <c r="M125" s="268"/>
      <c r="N125" s="268"/>
      <c r="O125" s="268"/>
      <c r="P125" s="268"/>
      <c r="Q125" s="268"/>
      <c r="R125" s="31"/>
      <c r="S125" s="263">
        <f>S120+'10年増額'!S62</f>
        <v>-11975514.2</v>
      </c>
      <c r="T125" s="101">
        <f>T120+'10年増額'!T62</f>
        <v>-4996884</v>
      </c>
      <c r="U125" s="101">
        <f>U120+'10年増額'!U62</f>
        <v>-35788500</v>
      </c>
      <c r="V125" s="102">
        <f>V120+'10年増額'!V62</f>
        <v>0</v>
      </c>
      <c r="W125" s="104"/>
      <c r="X125" s="102"/>
      <c r="Y125" s="81"/>
      <c r="AA125" s="118">
        <f>K125-S125-T125-U125-V125</f>
        <v>0.4000000059604645</v>
      </c>
    </row>
    <row r="126" spans="11:27" ht="13.5" hidden="1">
      <c r="K126" s="70" t="e">
        <f>K120-K123</f>
        <v>#REF!</v>
      </c>
      <c r="R126" s="70" t="e">
        <f>R120-R123</f>
        <v>#REF!</v>
      </c>
      <c r="S126" s="70" t="e">
        <f>S120-S123</f>
        <v>#REF!</v>
      </c>
      <c r="T126" s="105"/>
      <c r="U126" s="105"/>
      <c r="V126" s="105"/>
      <c r="W126" s="105"/>
      <c r="X126" s="105"/>
      <c r="Y126" s="135"/>
      <c r="AA126" s="70" t="e">
        <f>R126-S126-T126-U126-V126</f>
        <v>#REF!</v>
      </c>
    </row>
    <row r="127" spans="20:25" ht="13.5">
      <c r="T127" s="25"/>
      <c r="U127" s="25"/>
      <c r="V127" s="25"/>
      <c r="W127" s="25"/>
      <c r="X127" s="25"/>
      <c r="Y127" s="135"/>
    </row>
    <row r="128" spans="20:25" ht="13.5">
      <c r="T128" s="25"/>
      <c r="U128" s="25"/>
      <c r="V128" s="106"/>
      <c r="W128" s="25"/>
      <c r="X128" s="25"/>
      <c r="Y128" s="135"/>
    </row>
    <row r="129" spans="20:25" ht="13.5">
      <c r="T129" s="25"/>
      <c r="U129" s="25"/>
      <c r="V129" s="56"/>
      <c r="W129" s="25"/>
      <c r="X129" s="25"/>
      <c r="Y129" s="135"/>
    </row>
    <row r="130" spans="20:25" ht="13.5">
      <c r="T130" s="25"/>
      <c r="U130" s="25"/>
      <c r="V130" s="107"/>
      <c r="W130" s="25"/>
      <c r="X130" s="25"/>
      <c r="Y130" s="135"/>
    </row>
    <row r="131" spans="20:25" ht="13.5">
      <c r="T131" s="454"/>
      <c r="U131" s="454"/>
      <c r="V131" s="107"/>
      <c r="W131" s="25"/>
      <c r="X131" s="25"/>
      <c r="Y131" s="135"/>
    </row>
  </sheetData>
  <sheetProtection/>
  <mergeCells count="6">
    <mergeCell ref="B7:B8"/>
    <mergeCell ref="T131:U131"/>
    <mergeCell ref="B125:E125"/>
    <mergeCell ref="G3:J3"/>
    <mergeCell ref="M3:P3"/>
    <mergeCell ref="S3:V3"/>
  </mergeCells>
  <printOptions/>
  <pageMargins left="0.48" right="0.35433070866141736" top="0.57" bottom="0.58" header="0.31496062992125984" footer="0.1968503937007874"/>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2:K79"/>
  <sheetViews>
    <sheetView view="pageBreakPreview" zoomScaleSheetLayoutView="100" zoomScalePageLayoutView="0" workbookViewId="0" topLeftCell="A1">
      <selection activeCell="E9" sqref="E9"/>
    </sheetView>
  </sheetViews>
  <sheetFormatPr defaultColWidth="9.00390625" defaultRowHeight="13.5"/>
  <cols>
    <col min="1" max="1" width="7.75390625" style="60" customWidth="1"/>
    <col min="2" max="2" width="8.625" style="60" customWidth="1"/>
    <col min="3" max="3" width="5.00390625" style="60" customWidth="1"/>
    <col min="4" max="4" width="10.50390625" style="60" customWidth="1"/>
    <col min="5" max="5" width="9.375" style="60" customWidth="1"/>
    <col min="6" max="6" width="10.875" style="60" customWidth="1"/>
    <col min="7" max="7" width="9.00390625" style="60" customWidth="1"/>
    <col min="8" max="8" width="12.25390625" style="60" customWidth="1"/>
    <col min="9" max="9" width="11.875" style="60" bestFit="1" customWidth="1"/>
    <col min="10" max="16384" width="9.00390625" style="60" customWidth="1"/>
  </cols>
  <sheetData>
    <row r="1" ht="8.25" customHeight="1"/>
    <row r="2" spans="1:10" ht="24">
      <c r="A2" s="369" t="s">
        <v>521</v>
      </c>
      <c r="B2" s="65"/>
      <c r="C2" s="66"/>
      <c r="D2" s="29"/>
      <c r="E2" s="29"/>
      <c r="F2" s="29"/>
      <c r="G2" s="29"/>
      <c r="H2" s="29"/>
      <c r="I2" s="460" t="s">
        <v>522</v>
      </c>
      <c r="J2" s="460"/>
    </row>
    <row r="3" spans="1:10" ht="17.25">
      <c r="A3" s="370" t="s">
        <v>51</v>
      </c>
      <c r="B3" s="69"/>
      <c r="C3" s="67"/>
      <c r="F3" s="70"/>
      <c r="H3" s="70"/>
      <c r="I3" s="460"/>
      <c r="J3" s="460"/>
    </row>
    <row r="4" spans="2:10" ht="14.25" thickBot="1">
      <c r="B4" s="67"/>
      <c r="C4" s="67"/>
      <c r="E4" s="71" t="s">
        <v>430</v>
      </c>
      <c r="F4" s="72" t="s">
        <v>429</v>
      </c>
      <c r="H4" s="73"/>
      <c r="I4" s="75"/>
      <c r="J4" s="75"/>
    </row>
    <row r="5" spans="1:10" ht="24" customHeight="1">
      <c r="A5" s="473" t="s">
        <v>428</v>
      </c>
      <c r="B5" s="475" t="s">
        <v>217</v>
      </c>
      <c r="C5" s="477" t="s">
        <v>218</v>
      </c>
      <c r="D5" s="467" t="s">
        <v>219</v>
      </c>
      <c r="E5" s="461" t="s">
        <v>426</v>
      </c>
      <c r="F5" s="463" t="s">
        <v>425</v>
      </c>
      <c r="G5" s="465"/>
      <c r="H5" s="465"/>
      <c r="I5" s="465"/>
      <c r="J5" s="465"/>
    </row>
    <row r="6" spans="1:10" ht="14.25" thickBot="1">
      <c r="A6" s="474"/>
      <c r="B6" s="476"/>
      <c r="C6" s="478"/>
      <c r="D6" s="468"/>
      <c r="E6" s="462"/>
      <c r="F6" s="464"/>
      <c r="G6" s="371"/>
      <c r="H6" s="28"/>
      <c r="I6" s="28"/>
      <c r="J6" s="28"/>
    </row>
    <row r="7" spans="1:10" ht="42" customHeight="1">
      <c r="A7" s="372" t="s">
        <v>48</v>
      </c>
      <c r="B7" s="271" t="s">
        <v>49</v>
      </c>
      <c r="C7" s="373"/>
      <c r="D7" s="261"/>
      <c r="E7" s="273">
        <v>2862557</v>
      </c>
      <c r="F7" s="374">
        <f>'10年増減額一覧表'!J91</f>
        <v>-1229405</v>
      </c>
      <c r="G7" s="375"/>
      <c r="H7" s="375"/>
      <c r="I7" s="375"/>
      <c r="J7" s="375"/>
    </row>
    <row r="8" spans="1:10" ht="36.75" thickBot="1">
      <c r="A8" s="376"/>
      <c r="B8" s="377" t="s">
        <v>220</v>
      </c>
      <c r="C8" s="272" t="s">
        <v>148</v>
      </c>
      <c r="D8" s="88"/>
      <c r="E8" s="378">
        <v>3000000</v>
      </c>
      <c r="F8" s="379">
        <v>-3000000</v>
      </c>
      <c r="G8" s="375"/>
      <c r="H8" s="375"/>
      <c r="I8" s="375"/>
      <c r="J8" s="375"/>
    </row>
    <row r="9" spans="1:10" ht="14.25" thickBot="1">
      <c r="A9" s="380" t="s">
        <v>455</v>
      </c>
      <c r="B9" s="381"/>
      <c r="C9" s="381"/>
      <c r="D9" s="382"/>
      <c r="E9" s="383">
        <f>SUM(E7:E8)</f>
        <v>5862557</v>
      </c>
      <c r="F9" s="384">
        <f>SUM(F7:F8)</f>
        <v>-4229405</v>
      </c>
      <c r="G9" s="375"/>
      <c r="H9" s="375"/>
      <c r="I9" s="375"/>
      <c r="J9" s="375"/>
    </row>
    <row r="10" spans="1:10" ht="13.5">
      <c r="A10" s="100"/>
      <c r="B10" s="100"/>
      <c r="C10" s="100"/>
      <c r="D10" s="100"/>
      <c r="E10" s="100"/>
      <c r="F10" s="100"/>
      <c r="G10" s="100"/>
      <c r="H10" s="100"/>
      <c r="I10" s="100"/>
      <c r="J10" s="100"/>
    </row>
    <row r="11" spans="1:10" ht="18" customHeight="1">
      <c r="A11" s="370" t="s">
        <v>457</v>
      </c>
      <c r="B11" s="100"/>
      <c r="C11" s="59"/>
      <c r="D11" s="100"/>
      <c r="E11" s="100"/>
      <c r="F11" s="385"/>
      <c r="G11" s="100"/>
      <c r="H11" s="385"/>
      <c r="I11" s="385"/>
      <c r="J11" s="386" t="s">
        <v>430</v>
      </c>
    </row>
    <row r="12" spans="1:10" ht="14.25" thickBot="1">
      <c r="A12" s="100"/>
      <c r="B12" s="100"/>
      <c r="C12" s="100"/>
      <c r="D12" s="100"/>
      <c r="E12" s="100"/>
      <c r="F12" s="100"/>
      <c r="G12" s="100"/>
      <c r="H12" s="100"/>
      <c r="I12" s="100"/>
      <c r="J12" s="100"/>
    </row>
    <row r="13" spans="1:10" ht="21.75" customHeight="1">
      <c r="A13" s="473" t="s">
        <v>428</v>
      </c>
      <c r="B13" s="475" t="s">
        <v>217</v>
      </c>
      <c r="C13" s="477" t="s">
        <v>50</v>
      </c>
      <c r="D13" s="467" t="s">
        <v>219</v>
      </c>
      <c r="E13" s="461" t="s">
        <v>426</v>
      </c>
      <c r="F13" s="469" t="s">
        <v>425</v>
      </c>
      <c r="G13" s="466" t="s">
        <v>424</v>
      </c>
      <c r="H13" s="452"/>
      <c r="I13" s="452"/>
      <c r="J13" s="453"/>
    </row>
    <row r="14" spans="1:10" ht="14.25" thickBot="1">
      <c r="A14" s="474"/>
      <c r="B14" s="476"/>
      <c r="C14" s="478"/>
      <c r="D14" s="468"/>
      <c r="E14" s="462"/>
      <c r="F14" s="470"/>
      <c r="G14" s="171" t="s">
        <v>422</v>
      </c>
      <c r="H14" s="172" t="s">
        <v>421</v>
      </c>
      <c r="I14" s="172" t="s">
        <v>420</v>
      </c>
      <c r="J14" s="173" t="s">
        <v>419</v>
      </c>
    </row>
    <row r="15" spans="1:10" ht="45" customHeight="1">
      <c r="A15" s="372" t="s">
        <v>52</v>
      </c>
      <c r="B15" s="271" t="s">
        <v>147</v>
      </c>
      <c r="C15" s="272" t="s">
        <v>151</v>
      </c>
      <c r="D15" s="261"/>
      <c r="E15" s="273">
        <v>3000000</v>
      </c>
      <c r="F15" s="274">
        <v>-3000000</v>
      </c>
      <c r="G15" s="275"/>
      <c r="H15" s="276"/>
      <c r="I15" s="276">
        <v>-3000000</v>
      </c>
      <c r="J15" s="277"/>
    </row>
    <row r="16" spans="1:10" ht="37.5" customHeight="1" thickBot="1">
      <c r="A16" s="376"/>
      <c r="B16" s="387" t="s">
        <v>149</v>
      </c>
      <c r="C16" s="272" t="s">
        <v>150</v>
      </c>
      <c r="D16" s="88"/>
      <c r="E16" s="378">
        <v>2862557</v>
      </c>
      <c r="F16" s="388">
        <f>'10年増減額一覧表'!J91</f>
        <v>-1229405</v>
      </c>
      <c r="G16" s="389"/>
      <c r="H16" s="390">
        <f>'10年増減額一覧表'!J91</f>
        <v>-1229405</v>
      </c>
      <c r="I16" s="390"/>
      <c r="J16" s="391"/>
    </row>
    <row r="17" spans="1:10" ht="14.25" thickBot="1">
      <c r="A17" s="380" t="s">
        <v>455</v>
      </c>
      <c r="B17" s="381"/>
      <c r="C17" s="381"/>
      <c r="D17" s="392"/>
      <c r="E17" s="383">
        <f aca="true" t="shared" si="0" ref="E17:J17">SUM(E15:E16)</f>
        <v>5862557</v>
      </c>
      <c r="F17" s="393">
        <f t="shared" si="0"/>
        <v>-4229405</v>
      </c>
      <c r="G17" s="394">
        <f t="shared" si="0"/>
        <v>0</v>
      </c>
      <c r="H17" s="395">
        <f t="shared" si="0"/>
        <v>-1229405</v>
      </c>
      <c r="I17" s="395">
        <f t="shared" si="0"/>
        <v>-3000000</v>
      </c>
      <c r="J17" s="396">
        <f t="shared" si="0"/>
        <v>0</v>
      </c>
    </row>
    <row r="18" spans="1:10" ht="13.5">
      <c r="A18" s="397"/>
      <c r="B18" s="397"/>
      <c r="C18" s="397"/>
      <c r="D18" s="397"/>
      <c r="E18" s="375"/>
      <c r="F18" s="375"/>
      <c r="G18" s="375"/>
      <c r="H18" s="375"/>
      <c r="I18" s="375"/>
      <c r="J18" s="375"/>
    </row>
    <row r="20" spans="1:11" ht="24">
      <c r="A20" s="369" t="s">
        <v>100</v>
      </c>
      <c r="B20" s="65"/>
      <c r="C20" s="66"/>
      <c r="D20" s="29"/>
      <c r="E20" s="29"/>
      <c r="F20" s="29"/>
      <c r="G20" s="29"/>
      <c r="H20" s="29"/>
      <c r="I20" s="29"/>
      <c r="J20" s="29"/>
      <c r="K20" s="25"/>
    </row>
    <row r="21" spans="1:11" ht="17.25">
      <c r="A21" s="370" t="s">
        <v>51</v>
      </c>
      <c r="B21" s="69"/>
      <c r="C21" s="67"/>
      <c r="F21" s="70"/>
      <c r="H21" s="70"/>
      <c r="I21" s="70"/>
      <c r="K21" s="25"/>
    </row>
    <row r="22" spans="2:11" ht="14.25" thickBot="1">
      <c r="B22" s="67"/>
      <c r="C22" s="67"/>
      <c r="E22" s="71" t="s">
        <v>430</v>
      </c>
      <c r="F22" s="72" t="s">
        <v>429</v>
      </c>
      <c r="H22" s="73"/>
      <c r="I22" s="75"/>
      <c r="J22" s="75"/>
      <c r="K22" s="25"/>
    </row>
    <row r="23" spans="1:11" ht="13.5">
      <c r="A23" s="473" t="s">
        <v>428</v>
      </c>
      <c r="B23" s="475" t="s">
        <v>217</v>
      </c>
      <c r="C23" s="477" t="s">
        <v>218</v>
      </c>
      <c r="D23" s="467" t="s">
        <v>219</v>
      </c>
      <c r="E23" s="461" t="s">
        <v>426</v>
      </c>
      <c r="F23" s="463" t="s">
        <v>425</v>
      </c>
      <c r="G23" s="465"/>
      <c r="H23" s="465"/>
      <c r="I23" s="465"/>
      <c r="J23" s="465"/>
      <c r="K23" s="25"/>
    </row>
    <row r="24" spans="1:11" ht="14.25" thickBot="1">
      <c r="A24" s="474"/>
      <c r="B24" s="476"/>
      <c r="C24" s="478"/>
      <c r="D24" s="468"/>
      <c r="E24" s="462"/>
      <c r="F24" s="464"/>
      <c r="G24" s="371"/>
      <c r="H24" s="28"/>
      <c r="I24" s="28"/>
      <c r="J24" s="28"/>
      <c r="K24" s="25"/>
    </row>
    <row r="25" spans="1:11" ht="45" customHeight="1">
      <c r="A25" s="372" t="s">
        <v>459</v>
      </c>
      <c r="B25" s="271" t="s">
        <v>49</v>
      </c>
      <c r="C25" s="373"/>
      <c r="D25" s="261" t="s">
        <v>303</v>
      </c>
      <c r="E25" s="273">
        <v>2196060</v>
      </c>
      <c r="F25" s="374">
        <f>'10年増減額一覧表'!J28</f>
        <v>-1098030</v>
      </c>
      <c r="G25" s="375"/>
      <c r="H25" s="375"/>
      <c r="I25" s="375"/>
      <c r="J25" s="375"/>
      <c r="K25" s="25"/>
    </row>
    <row r="26" spans="1:11" ht="14.25" customHeight="1">
      <c r="A26" s="398"/>
      <c r="B26" s="399"/>
      <c r="C26" s="400"/>
      <c r="D26" s="401"/>
      <c r="E26" s="402"/>
      <c r="F26" s="403"/>
      <c r="G26" s="375"/>
      <c r="H26" s="375"/>
      <c r="I26" s="375"/>
      <c r="J26" s="375"/>
      <c r="K26" s="25"/>
    </row>
    <row r="27" spans="1:11" ht="14.25" customHeight="1" thickBot="1">
      <c r="A27" s="376"/>
      <c r="B27" s="377"/>
      <c r="C27" s="272"/>
      <c r="D27" s="88"/>
      <c r="E27" s="378"/>
      <c r="F27" s="379"/>
      <c r="G27" s="375"/>
      <c r="H27" s="375"/>
      <c r="I27" s="375"/>
      <c r="J27" s="375"/>
      <c r="K27" s="25"/>
    </row>
    <row r="28" spans="1:11" ht="14.25" thickBot="1">
      <c r="A28" s="380" t="s">
        <v>455</v>
      </c>
      <c r="B28" s="381"/>
      <c r="C28" s="381"/>
      <c r="D28" s="382"/>
      <c r="E28" s="383">
        <f>SUM(E25:E27)</f>
        <v>2196060</v>
      </c>
      <c r="F28" s="384">
        <f>SUM(F25:F27)</f>
        <v>-1098030</v>
      </c>
      <c r="G28" s="375"/>
      <c r="H28" s="375"/>
      <c r="I28" s="375"/>
      <c r="J28" s="375"/>
      <c r="K28" s="25"/>
    </row>
    <row r="29" spans="1:11" ht="13.5">
      <c r="A29" s="100"/>
      <c r="B29" s="100"/>
      <c r="C29" s="100"/>
      <c r="D29" s="100"/>
      <c r="E29" s="100"/>
      <c r="F29" s="100"/>
      <c r="G29" s="100"/>
      <c r="H29" s="100"/>
      <c r="I29" s="100"/>
      <c r="J29" s="100"/>
      <c r="K29" s="25"/>
    </row>
    <row r="30" spans="1:11" ht="13.5">
      <c r="A30" s="404" t="s">
        <v>457</v>
      </c>
      <c r="B30" s="100"/>
      <c r="C30" s="59"/>
      <c r="D30" s="100"/>
      <c r="E30" s="100"/>
      <c r="F30" s="385"/>
      <c r="G30" s="100"/>
      <c r="H30" s="385"/>
      <c r="I30" s="385"/>
      <c r="J30" s="386" t="s">
        <v>430</v>
      </c>
      <c r="K30" s="25"/>
    </row>
    <row r="31" spans="1:11" ht="14.25" thickBot="1">
      <c r="A31" s="100"/>
      <c r="B31" s="100"/>
      <c r="C31" s="100"/>
      <c r="D31" s="100"/>
      <c r="E31" s="100"/>
      <c r="F31" s="100"/>
      <c r="G31" s="100"/>
      <c r="H31" s="100"/>
      <c r="I31" s="100"/>
      <c r="J31" s="100"/>
      <c r="K31" s="25"/>
    </row>
    <row r="32" spans="1:11" ht="13.5">
      <c r="A32" s="473" t="s">
        <v>428</v>
      </c>
      <c r="B32" s="475" t="s">
        <v>217</v>
      </c>
      <c r="C32" s="477" t="s">
        <v>50</v>
      </c>
      <c r="D32" s="467" t="s">
        <v>219</v>
      </c>
      <c r="E32" s="461" t="s">
        <v>426</v>
      </c>
      <c r="F32" s="469" t="s">
        <v>425</v>
      </c>
      <c r="G32" s="466" t="s">
        <v>424</v>
      </c>
      <c r="H32" s="452"/>
      <c r="I32" s="452"/>
      <c r="J32" s="453"/>
      <c r="K32" s="25"/>
    </row>
    <row r="33" spans="1:11" ht="14.25" thickBot="1">
      <c r="A33" s="474"/>
      <c r="B33" s="476"/>
      <c r="C33" s="478"/>
      <c r="D33" s="468"/>
      <c r="E33" s="462"/>
      <c r="F33" s="470"/>
      <c r="G33" s="171" t="s">
        <v>422</v>
      </c>
      <c r="H33" s="172" t="s">
        <v>421</v>
      </c>
      <c r="I33" s="172" t="s">
        <v>420</v>
      </c>
      <c r="J33" s="173" t="s">
        <v>419</v>
      </c>
      <c r="K33" s="25"/>
    </row>
    <row r="34" spans="1:11" ht="45" customHeight="1">
      <c r="A34" s="372" t="s">
        <v>460</v>
      </c>
      <c r="B34" s="271" t="s">
        <v>461</v>
      </c>
      <c r="C34" s="272" t="s">
        <v>291</v>
      </c>
      <c r="D34" s="261"/>
      <c r="E34" s="273">
        <v>2196060</v>
      </c>
      <c r="F34" s="274">
        <f>'10年増減額一覧表'!J28</f>
        <v>-1098030</v>
      </c>
      <c r="G34" s="275"/>
      <c r="H34" s="276">
        <f>F34</f>
        <v>-1098030</v>
      </c>
      <c r="I34" s="276"/>
      <c r="J34" s="277"/>
      <c r="K34" s="25"/>
    </row>
    <row r="35" spans="1:11" ht="12" customHeight="1">
      <c r="A35" s="398"/>
      <c r="B35" s="400"/>
      <c r="C35" s="405"/>
      <c r="D35" s="401"/>
      <c r="E35" s="402"/>
      <c r="F35" s="406"/>
      <c r="G35" s="407"/>
      <c r="H35" s="408"/>
      <c r="I35" s="408"/>
      <c r="J35" s="409"/>
      <c r="K35" s="25"/>
    </row>
    <row r="36" spans="1:11" ht="12" customHeight="1" thickBot="1">
      <c r="A36" s="376"/>
      <c r="B36" s="387"/>
      <c r="C36" s="387"/>
      <c r="D36" s="88"/>
      <c r="E36" s="378"/>
      <c r="F36" s="388"/>
      <c r="G36" s="389"/>
      <c r="H36" s="390"/>
      <c r="I36" s="390"/>
      <c r="J36" s="391"/>
      <c r="K36" s="25"/>
    </row>
    <row r="37" spans="1:11" ht="14.25" thickBot="1">
      <c r="A37" s="380" t="s">
        <v>455</v>
      </c>
      <c r="B37" s="381"/>
      <c r="C37" s="381"/>
      <c r="D37" s="392"/>
      <c r="E37" s="383">
        <f>SUM(E34:E36)</f>
        <v>2196060</v>
      </c>
      <c r="F37" s="393">
        <f>SUM(F34:F36)</f>
        <v>-1098030</v>
      </c>
      <c r="G37" s="394"/>
      <c r="H37" s="395">
        <f>SUM(H34:H36)</f>
        <v>-1098030</v>
      </c>
      <c r="I37" s="395"/>
      <c r="J37" s="396"/>
      <c r="K37" s="25"/>
    </row>
    <row r="38" spans="1:11" ht="11.25" customHeight="1">
      <c r="A38" s="397"/>
      <c r="B38" s="397"/>
      <c r="C38" s="397"/>
      <c r="D38" s="397"/>
      <c r="E38" s="397"/>
      <c r="F38" s="397"/>
      <c r="G38" s="397"/>
      <c r="H38" s="397"/>
      <c r="I38" s="397"/>
      <c r="J38" s="397"/>
      <c r="K38" s="25"/>
    </row>
    <row r="39" spans="1:11" ht="6.75" customHeight="1">
      <c r="A39" s="410"/>
      <c r="B39" s="397"/>
      <c r="C39" s="397"/>
      <c r="D39" s="397"/>
      <c r="E39" s="397"/>
      <c r="F39" s="397"/>
      <c r="G39" s="397"/>
      <c r="H39" s="397"/>
      <c r="I39" s="397"/>
      <c r="J39" s="397"/>
      <c r="K39" s="25"/>
    </row>
    <row r="40" spans="1:11" ht="21.75" customHeight="1">
      <c r="A40" s="369" t="s">
        <v>101</v>
      </c>
      <c r="B40" s="65"/>
      <c r="C40" s="66"/>
      <c r="D40" s="29"/>
      <c r="E40" s="29"/>
      <c r="F40" s="29"/>
      <c r="G40" s="29"/>
      <c r="H40" s="29"/>
      <c r="I40" s="29"/>
      <c r="J40" s="29"/>
      <c r="K40" s="25"/>
    </row>
    <row r="41" spans="1:11" ht="17.25">
      <c r="A41" s="370" t="s">
        <v>51</v>
      </c>
      <c r="B41" s="69"/>
      <c r="C41" s="67"/>
      <c r="F41" s="70"/>
      <c r="H41" s="70"/>
      <c r="I41" s="70"/>
      <c r="K41" s="25"/>
    </row>
    <row r="42" spans="2:11" ht="14.25" thickBot="1">
      <c r="B42" s="67"/>
      <c r="C42" s="67"/>
      <c r="E42" s="71" t="s">
        <v>430</v>
      </c>
      <c r="F42" s="72" t="s">
        <v>429</v>
      </c>
      <c r="H42" s="73"/>
      <c r="I42" s="75"/>
      <c r="J42" s="75"/>
      <c r="K42" s="25"/>
    </row>
    <row r="43" spans="1:11" ht="13.5">
      <c r="A43" s="473" t="s">
        <v>428</v>
      </c>
      <c r="B43" s="475" t="s">
        <v>217</v>
      </c>
      <c r="C43" s="477" t="s">
        <v>218</v>
      </c>
      <c r="D43" s="467" t="s">
        <v>219</v>
      </c>
      <c r="E43" s="461" t="s">
        <v>426</v>
      </c>
      <c r="F43" s="463" t="s">
        <v>425</v>
      </c>
      <c r="G43" s="465"/>
      <c r="H43" s="465"/>
      <c r="I43" s="465"/>
      <c r="J43" s="465"/>
      <c r="K43" s="25"/>
    </row>
    <row r="44" spans="1:11" ht="14.25" thickBot="1">
      <c r="A44" s="474"/>
      <c r="B44" s="476"/>
      <c r="C44" s="478"/>
      <c r="D44" s="468"/>
      <c r="E44" s="462"/>
      <c r="F44" s="464"/>
      <c r="G44" s="371"/>
      <c r="H44" s="28"/>
      <c r="I44" s="28"/>
      <c r="J44" s="28"/>
      <c r="K44" s="25"/>
    </row>
    <row r="45" spans="1:11" ht="45" customHeight="1">
      <c r="A45" s="372" t="s">
        <v>310</v>
      </c>
      <c r="B45" s="271"/>
      <c r="C45" s="411"/>
      <c r="D45" s="261" t="s">
        <v>245</v>
      </c>
      <c r="E45" s="273">
        <v>2862557</v>
      </c>
      <c r="F45" s="374">
        <f>'10年増減額一覧表'!J91</f>
        <v>-1229405</v>
      </c>
      <c r="G45" s="375"/>
      <c r="H45" s="375"/>
      <c r="I45" s="375"/>
      <c r="J45" s="375"/>
      <c r="K45" s="25"/>
    </row>
    <row r="46" spans="1:11" ht="14.25" thickBot="1">
      <c r="A46" s="376"/>
      <c r="B46" s="377"/>
      <c r="C46" s="272"/>
      <c r="D46" s="88"/>
      <c r="E46" s="378"/>
      <c r="F46" s="379"/>
      <c r="G46" s="375"/>
      <c r="H46" s="375"/>
      <c r="I46" s="375"/>
      <c r="J46" s="375"/>
      <c r="K46" s="25"/>
    </row>
    <row r="47" spans="1:11" ht="14.25" thickBot="1">
      <c r="A47" s="380" t="s">
        <v>455</v>
      </c>
      <c r="B47" s="381"/>
      <c r="C47" s="381"/>
      <c r="D47" s="382"/>
      <c r="E47" s="383">
        <f>SUM(E45:E46)</f>
        <v>2862557</v>
      </c>
      <c r="F47" s="384">
        <f>SUM(F45:F46)</f>
        <v>-1229405</v>
      </c>
      <c r="G47" s="375"/>
      <c r="H47" s="375"/>
      <c r="I47" s="375"/>
      <c r="J47" s="375"/>
      <c r="K47" s="25"/>
    </row>
    <row r="48" spans="1:11" ht="13.5">
      <c r="A48" s="100"/>
      <c r="B48" s="100"/>
      <c r="C48" s="100"/>
      <c r="D48" s="100"/>
      <c r="E48" s="100"/>
      <c r="F48" s="100"/>
      <c r="G48" s="100"/>
      <c r="H48" s="100"/>
      <c r="I48" s="100"/>
      <c r="J48" s="100"/>
      <c r="K48" s="25"/>
    </row>
    <row r="49" spans="1:11" ht="18.75" customHeight="1">
      <c r="A49" s="370" t="s">
        <v>457</v>
      </c>
      <c r="B49" s="100"/>
      <c r="C49" s="59"/>
      <c r="D49" s="100"/>
      <c r="E49" s="100"/>
      <c r="F49" s="385"/>
      <c r="G49" s="100"/>
      <c r="H49" s="385"/>
      <c r="I49" s="385"/>
      <c r="J49" s="386" t="s">
        <v>430</v>
      </c>
      <c r="K49" s="25"/>
    </row>
    <row r="50" spans="1:11" ht="14.25" thickBot="1">
      <c r="A50" s="100"/>
      <c r="B50" s="100"/>
      <c r="C50" s="100"/>
      <c r="D50" s="100"/>
      <c r="E50" s="100"/>
      <c r="F50" s="100"/>
      <c r="G50" s="100"/>
      <c r="H50" s="100"/>
      <c r="I50" s="100"/>
      <c r="J50" s="100"/>
      <c r="K50" s="25"/>
    </row>
    <row r="51" spans="1:11" ht="13.5">
      <c r="A51" s="473" t="s">
        <v>428</v>
      </c>
      <c r="B51" s="475" t="s">
        <v>217</v>
      </c>
      <c r="C51" s="477" t="s">
        <v>50</v>
      </c>
      <c r="D51" s="467" t="s">
        <v>219</v>
      </c>
      <c r="E51" s="461" t="s">
        <v>426</v>
      </c>
      <c r="F51" s="469" t="s">
        <v>425</v>
      </c>
      <c r="G51" s="466" t="s">
        <v>424</v>
      </c>
      <c r="H51" s="452"/>
      <c r="I51" s="452"/>
      <c r="J51" s="453"/>
      <c r="K51" s="25"/>
    </row>
    <row r="52" spans="1:11" ht="14.25" thickBot="1">
      <c r="A52" s="474"/>
      <c r="B52" s="476"/>
      <c r="C52" s="478"/>
      <c r="D52" s="468"/>
      <c r="E52" s="462"/>
      <c r="F52" s="470"/>
      <c r="G52" s="171" t="s">
        <v>422</v>
      </c>
      <c r="H52" s="172" t="s">
        <v>421</v>
      </c>
      <c r="I52" s="172" t="s">
        <v>420</v>
      </c>
      <c r="J52" s="173" t="s">
        <v>419</v>
      </c>
      <c r="K52" s="25"/>
    </row>
    <row r="53" spans="1:11" ht="45" customHeight="1">
      <c r="A53" s="372" t="s">
        <v>311</v>
      </c>
      <c r="B53" s="271" t="s">
        <v>149</v>
      </c>
      <c r="C53" s="272"/>
      <c r="D53" s="261"/>
      <c r="E53" s="273">
        <v>649433365</v>
      </c>
      <c r="F53" s="274">
        <f>'10年増減額一覧表'!J91</f>
        <v>-1229405</v>
      </c>
      <c r="G53" s="275"/>
      <c r="H53" s="276">
        <f>'10年増減額一覧表'!J91</f>
        <v>-1229405</v>
      </c>
      <c r="I53" s="276"/>
      <c r="J53" s="277"/>
      <c r="K53" s="25"/>
    </row>
    <row r="54" spans="1:11" ht="14.25" thickBot="1">
      <c r="A54" s="376"/>
      <c r="B54" s="387"/>
      <c r="C54" s="272"/>
      <c r="D54" s="88"/>
      <c r="E54" s="378"/>
      <c r="F54" s="388"/>
      <c r="G54" s="389"/>
      <c r="H54" s="390"/>
      <c r="I54" s="390"/>
      <c r="J54" s="391"/>
      <c r="K54" s="25"/>
    </row>
    <row r="55" spans="1:11" ht="15.75" customHeight="1" thickBot="1">
      <c r="A55" s="380" t="s">
        <v>455</v>
      </c>
      <c r="B55" s="381"/>
      <c r="C55" s="381"/>
      <c r="D55" s="392"/>
      <c r="E55" s="383">
        <f aca="true" t="shared" si="1" ref="E55:J55">SUM(E53:E54)</f>
        <v>649433365</v>
      </c>
      <c r="F55" s="393">
        <f t="shared" si="1"/>
        <v>-1229405</v>
      </c>
      <c r="G55" s="394">
        <f t="shared" si="1"/>
        <v>0</v>
      </c>
      <c r="H55" s="395">
        <f t="shared" si="1"/>
        <v>-1229405</v>
      </c>
      <c r="I55" s="395">
        <f t="shared" si="1"/>
        <v>0</v>
      </c>
      <c r="J55" s="396">
        <f t="shared" si="1"/>
        <v>0</v>
      </c>
      <c r="K55" s="25"/>
    </row>
    <row r="56" spans="1:11" ht="13.5">
      <c r="A56" s="397"/>
      <c r="B56" s="397"/>
      <c r="C56" s="397"/>
      <c r="D56" s="397"/>
      <c r="E56" s="375"/>
      <c r="F56" s="375"/>
      <c r="G56" s="375"/>
      <c r="H56" s="375"/>
      <c r="I56" s="375"/>
      <c r="J56" s="375"/>
      <c r="K56" s="25"/>
    </row>
    <row r="57" spans="1:11" ht="13.5">
      <c r="A57" s="397"/>
      <c r="B57" s="397"/>
      <c r="C57" s="397"/>
      <c r="D57" s="397"/>
      <c r="E57" s="397"/>
      <c r="F57" s="397"/>
      <c r="G57" s="397"/>
      <c r="H57" s="397"/>
      <c r="I57" s="397"/>
      <c r="J57" s="397"/>
      <c r="K57" s="25"/>
    </row>
    <row r="58" spans="1:11" ht="13.5">
      <c r="A58" s="397"/>
      <c r="B58" s="397"/>
      <c r="C58" s="397"/>
      <c r="D58" s="397"/>
      <c r="E58" s="397"/>
      <c r="F58" s="397"/>
      <c r="G58" s="397"/>
      <c r="H58" s="397"/>
      <c r="I58" s="397"/>
      <c r="J58" s="397"/>
      <c r="K58" s="25"/>
    </row>
    <row r="59" spans="1:11" ht="17.25">
      <c r="A59" s="410"/>
      <c r="B59" s="397"/>
      <c r="C59" s="397"/>
      <c r="D59" s="397"/>
      <c r="E59" s="397"/>
      <c r="F59" s="397"/>
      <c r="G59" s="397"/>
      <c r="H59" s="397"/>
      <c r="I59" s="397"/>
      <c r="J59" s="397"/>
      <c r="K59" s="25"/>
    </row>
    <row r="60" spans="1:11" ht="13.5">
      <c r="A60" s="412"/>
      <c r="B60" s="397"/>
      <c r="C60" s="413"/>
      <c r="D60" s="397"/>
      <c r="E60" s="397"/>
      <c r="F60" s="375"/>
      <c r="G60" s="397"/>
      <c r="H60" s="375"/>
      <c r="I60" s="375"/>
      <c r="J60" s="25"/>
      <c r="K60" s="25"/>
    </row>
    <row r="61" spans="1:11" ht="13.5">
      <c r="A61" s="397"/>
      <c r="B61" s="413"/>
      <c r="C61" s="413"/>
      <c r="D61" s="397"/>
      <c r="E61" s="414"/>
      <c r="F61" s="415"/>
      <c r="G61" s="397"/>
      <c r="H61" s="416"/>
      <c r="I61" s="417"/>
      <c r="J61" s="417"/>
      <c r="K61" s="25"/>
    </row>
    <row r="62" spans="1:11" ht="13.5">
      <c r="A62" s="465"/>
      <c r="B62" s="471"/>
      <c r="C62" s="465"/>
      <c r="D62" s="471"/>
      <c r="E62" s="471"/>
      <c r="F62" s="472"/>
      <c r="G62" s="465"/>
      <c r="H62" s="465"/>
      <c r="I62" s="465"/>
      <c r="J62" s="465"/>
      <c r="K62" s="25"/>
    </row>
    <row r="63" spans="1:11" ht="13.5">
      <c r="A63" s="465"/>
      <c r="B63" s="471"/>
      <c r="C63" s="465"/>
      <c r="D63" s="471"/>
      <c r="E63" s="471"/>
      <c r="F63" s="472"/>
      <c r="G63" s="371"/>
      <c r="H63" s="28"/>
      <c r="I63" s="28"/>
      <c r="J63" s="28"/>
      <c r="K63" s="25"/>
    </row>
    <row r="64" spans="1:11" ht="13.5">
      <c r="A64" s="137"/>
      <c r="B64" s="137"/>
      <c r="C64" s="137"/>
      <c r="D64" s="137"/>
      <c r="E64" s="375"/>
      <c r="F64" s="375"/>
      <c r="G64" s="375"/>
      <c r="H64" s="375"/>
      <c r="I64" s="375"/>
      <c r="J64" s="375"/>
      <c r="K64" s="25"/>
    </row>
    <row r="65" spans="1:11" ht="13.5">
      <c r="A65" s="397"/>
      <c r="B65" s="397"/>
      <c r="C65" s="397"/>
      <c r="D65" s="397"/>
      <c r="E65" s="375"/>
      <c r="F65" s="375"/>
      <c r="G65" s="375"/>
      <c r="H65" s="375"/>
      <c r="I65" s="375"/>
      <c r="J65" s="375"/>
      <c r="K65" s="25"/>
    </row>
    <row r="66" spans="1:11" ht="13.5">
      <c r="A66" s="397"/>
      <c r="B66" s="397"/>
      <c r="C66" s="397"/>
      <c r="D66" s="397"/>
      <c r="E66" s="375"/>
      <c r="F66" s="375"/>
      <c r="G66" s="375"/>
      <c r="H66" s="375"/>
      <c r="I66" s="375"/>
      <c r="J66" s="375"/>
      <c r="K66" s="25"/>
    </row>
    <row r="67" spans="1:11" ht="13.5">
      <c r="A67" s="397"/>
      <c r="B67" s="397"/>
      <c r="C67" s="397"/>
      <c r="D67" s="397"/>
      <c r="E67" s="375"/>
      <c r="F67" s="375"/>
      <c r="G67" s="375"/>
      <c r="H67" s="375"/>
      <c r="I67" s="375"/>
      <c r="J67" s="375"/>
      <c r="K67" s="25"/>
    </row>
    <row r="68" spans="1:11" ht="13.5">
      <c r="A68" s="397"/>
      <c r="B68" s="397"/>
      <c r="C68" s="397"/>
      <c r="D68" s="397"/>
      <c r="E68" s="397"/>
      <c r="F68" s="397"/>
      <c r="G68" s="397"/>
      <c r="H68" s="397"/>
      <c r="I68" s="397"/>
      <c r="J68" s="397"/>
      <c r="K68" s="25"/>
    </row>
    <row r="69" spans="1:11" ht="13.5">
      <c r="A69" s="412"/>
      <c r="B69" s="397"/>
      <c r="C69" s="413"/>
      <c r="D69" s="397"/>
      <c r="E69" s="397"/>
      <c r="F69" s="375"/>
      <c r="G69" s="397"/>
      <c r="H69" s="375"/>
      <c r="I69" s="375"/>
      <c r="J69" s="414"/>
      <c r="K69" s="25"/>
    </row>
    <row r="70" spans="1:11" ht="13.5">
      <c r="A70" s="397"/>
      <c r="B70" s="397"/>
      <c r="C70" s="397"/>
      <c r="D70" s="397"/>
      <c r="E70" s="397"/>
      <c r="F70" s="397"/>
      <c r="G70" s="397"/>
      <c r="H70" s="397"/>
      <c r="I70" s="397"/>
      <c r="J70" s="397"/>
      <c r="K70" s="25"/>
    </row>
    <row r="71" spans="1:11" ht="13.5">
      <c r="A71" s="465"/>
      <c r="B71" s="471"/>
      <c r="C71" s="465"/>
      <c r="D71" s="471"/>
      <c r="E71" s="471"/>
      <c r="F71" s="472"/>
      <c r="G71" s="465"/>
      <c r="H71" s="465"/>
      <c r="I71" s="465"/>
      <c r="J71" s="465"/>
      <c r="K71" s="25"/>
    </row>
    <row r="72" spans="1:11" ht="13.5">
      <c r="A72" s="465"/>
      <c r="B72" s="471"/>
      <c r="C72" s="465"/>
      <c r="D72" s="471"/>
      <c r="E72" s="471"/>
      <c r="F72" s="472"/>
      <c r="G72" s="371"/>
      <c r="H72" s="28"/>
      <c r="I72" s="28"/>
      <c r="J72" s="28"/>
      <c r="K72" s="25"/>
    </row>
    <row r="73" spans="1:11" ht="13.5">
      <c r="A73" s="137"/>
      <c r="B73" s="137"/>
      <c r="C73" s="137"/>
      <c r="D73" s="137"/>
      <c r="E73" s="375"/>
      <c r="F73" s="375"/>
      <c r="G73" s="375"/>
      <c r="H73" s="375"/>
      <c r="I73" s="375"/>
      <c r="J73" s="375"/>
      <c r="K73" s="25"/>
    </row>
    <row r="74" spans="1:11" ht="13.5">
      <c r="A74" s="397"/>
      <c r="B74" s="137"/>
      <c r="C74" s="397"/>
      <c r="D74" s="137"/>
      <c r="E74" s="375"/>
      <c r="F74" s="375"/>
      <c r="G74" s="375"/>
      <c r="H74" s="375"/>
      <c r="I74" s="375"/>
      <c r="J74" s="375"/>
      <c r="K74" s="25"/>
    </row>
    <row r="75" spans="1:11" ht="13.5">
      <c r="A75" s="397"/>
      <c r="B75" s="137"/>
      <c r="C75" s="397"/>
      <c r="D75" s="397"/>
      <c r="E75" s="375"/>
      <c r="F75" s="375"/>
      <c r="G75" s="375"/>
      <c r="H75" s="375"/>
      <c r="I75" s="375"/>
      <c r="J75" s="375"/>
      <c r="K75" s="25"/>
    </row>
    <row r="76" spans="1:11" ht="13.5">
      <c r="A76" s="397"/>
      <c r="B76" s="397"/>
      <c r="C76" s="397"/>
      <c r="D76" s="397"/>
      <c r="E76" s="375"/>
      <c r="F76" s="375"/>
      <c r="G76" s="375"/>
      <c r="H76" s="375"/>
      <c r="I76" s="375"/>
      <c r="J76" s="375"/>
      <c r="K76" s="25"/>
    </row>
    <row r="77" spans="1:11" ht="13.5">
      <c r="A77" s="25"/>
      <c r="B77" s="25"/>
      <c r="C77" s="25"/>
      <c r="D77" s="25"/>
      <c r="E77" s="25"/>
      <c r="F77" s="25"/>
      <c r="G77" s="25"/>
      <c r="H77" s="25"/>
      <c r="I77" s="25"/>
      <c r="J77" s="25"/>
      <c r="K77" s="25"/>
    </row>
    <row r="78" spans="1:11" ht="13.5">
      <c r="A78" s="25"/>
      <c r="B78" s="25"/>
      <c r="C78" s="25"/>
      <c r="D78" s="25"/>
      <c r="E78" s="25"/>
      <c r="F78" s="25"/>
      <c r="G78" s="25"/>
      <c r="H78" s="25"/>
      <c r="I78" s="25"/>
      <c r="J78" s="25"/>
      <c r="K78" s="25"/>
    </row>
    <row r="79" spans="1:11" ht="13.5">
      <c r="A79" s="25"/>
      <c r="B79" s="25"/>
      <c r="C79" s="25"/>
      <c r="D79" s="25"/>
      <c r="E79" s="25"/>
      <c r="F79" s="25"/>
      <c r="G79" s="25"/>
      <c r="H79" s="25"/>
      <c r="I79" s="25"/>
      <c r="J79" s="25"/>
      <c r="K79" s="25"/>
    </row>
  </sheetData>
  <sheetProtection/>
  <mergeCells count="57">
    <mergeCell ref="A23:A24"/>
    <mergeCell ref="B23:B24"/>
    <mergeCell ref="A32:A33"/>
    <mergeCell ref="B32:B33"/>
    <mergeCell ref="C23:C24"/>
    <mergeCell ref="D23:D24"/>
    <mergeCell ref="C32:C33"/>
    <mergeCell ref="D32:D33"/>
    <mergeCell ref="C43:C44"/>
    <mergeCell ref="A51:A52"/>
    <mergeCell ref="B51:B52"/>
    <mergeCell ref="C51:C52"/>
    <mergeCell ref="D51:D52"/>
    <mergeCell ref="A71:A72"/>
    <mergeCell ref="B71:B72"/>
    <mergeCell ref="C71:C72"/>
    <mergeCell ref="D71:D72"/>
    <mergeCell ref="D5:D6"/>
    <mergeCell ref="A13:A14"/>
    <mergeCell ref="B13:B14"/>
    <mergeCell ref="C13:C14"/>
    <mergeCell ref="D13:D14"/>
    <mergeCell ref="A43:A44"/>
    <mergeCell ref="A5:A6"/>
    <mergeCell ref="B5:B6"/>
    <mergeCell ref="C5:C6"/>
    <mergeCell ref="B43:B44"/>
    <mergeCell ref="G71:J71"/>
    <mergeCell ref="E5:E6"/>
    <mergeCell ref="F5:F6"/>
    <mergeCell ref="G5:J5"/>
    <mergeCell ref="E13:E14"/>
    <mergeCell ref="F13:F14"/>
    <mergeCell ref="G13:J13"/>
    <mergeCell ref="E71:E72"/>
    <mergeCell ref="F71:F72"/>
    <mergeCell ref="E62:E63"/>
    <mergeCell ref="D43:D44"/>
    <mergeCell ref="E51:E52"/>
    <mergeCell ref="F51:F52"/>
    <mergeCell ref="G51:J51"/>
    <mergeCell ref="G62:J62"/>
    <mergeCell ref="A62:A63"/>
    <mergeCell ref="B62:B63"/>
    <mergeCell ref="C62:C63"/>
    <mergeCell ref="D62:D63"/>
    <mergeCell ref="F62:F63"/>
    <mergeCell ref="I2:J3"/>
    <mergeCell ref="E43:E44"/>
    <mergeCell ref="F43:F44"/>
    <mergeCell ref="G43:J43"/>
    <mergeCell ref="G23:J23"/>
    <mergeCell ref="G32:J32"/>
    <mergeCell ref="E23:E24"/>
    <mergeCell ref="F23:F24"/>
    <mergeCell ref="E32:E33"/>
    <mergeCell ref="F32:F33"/>
  </mergeCells>
  <printOptions/>
  <pageMargins left="0.53" right="0.3937007874015748" top="0.5" bottom="0.51" header="0.43" footer="0.3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nami</dc:creator>
  <cp:keywords/>
  <dc:description/>
  <cp:lastModifiedBy>tomtom</cp:lastModifiedBy>
  <cp:lastPrinted>2011-01-26T12:57:29Z</cp:lastPrinted>
  <dcterms:created xsi:type="dcterms:W3CDTF">2004-03-12T03:24:40Z</dcterms:created>
  <dcterms:modified xsi:type="dcterms:W3CDTF">2011-01-26T12:58:39Z</dcterms:modified>
  <cp:category/>
  <cp:version/>
  <cp:contentType/>
  <cp:contentStatus/>
</cp:coreProperties>
</file>