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206" windowWidth="15270" windowHeight="9405" tabRatio="839" activeTab="0"/>
  </bookViews>
  <sheets>
    <sheet name="フレーム" sheetId="1" r:id="rId1"/>
    <sheet name="08年歳入" sheetId="2" r:id="rId2"/>
    <sheet name="08年増減額一覧表" sheetId="3" r:id="rId3"/>
    <sheet name="08減額" sheetId="4" r:id="rId4"/>
    <sheet name="08増額" sheetId="5" r:id="rId5"/>
    <sheet name="08年特別会計" sheetId="6" r:id="rId6"/>
  </sheets>
  <definedNames>
    <definedName name="_xlnm.Print_Area" localSheetId="3">'08減額'!$B$1:$V$146</definedName>
    <definedName name="_xlnm.Print_Area" localSheetId="4">'08増額'!$B$1:$U$61</definedName>
    <definedName name="_xlnm.Print_Area" localSheetId="1">'08年歳入'!$A$1:$D$14</definedName>
    <definedName name="_xlnm.Print_Area" localSheetId="2">'08年増減額一覧表'!$A$1:$U$178</definedName>
    <definedName name="_xlnm.Print_Area" localSheetId="5">'08年特別会計'!$A$1:$J$36</definedName>
    <definedName name="_xlnm.Print_Titles" localSheetId="3">'08減額'!$4:$5</definedName>
    <definedName name="_xlnm.Print_Titles" localSheetId="4">'08増額'!$3:$4</definedName>
    <definedName name="_xlnm.Print_Titles" localSheetId="2">'08年増減額一覧表'!$4:$5</definedName>
  </definedNames>
  <calcPr fullCalcOnLoad="1"/>
</workbook>
</file>

<file path=xl/sharedStrings.xml><?xml version="1.0" encoding="utf-8"?>
<sst xmlns="http://schemas.openxmlformats.org/spreadsheetml/2006/main" count="1710" uniqueCount="572">
  <si>
    <t>中学校職員費</t>
  </si>
  <si>
    <t>県費負担の中学校教職員にかかる給与費</t>
  </si>
  <si>
    <t>公共事業港湾改良費</t>
  </si>
  <si>
    <t>県単独港湾改良費</t>
  </si>
  <si>
    <t>港湾改良事業に要する経費</t>
  </si>
  <si>
    <t>国が直轄で行う尼崎西宮芦屋港等改修事業にかかる地方負担金</t>
  </si>
  <si>
    <t>空港整備費</t>
  </si>
  <si>
    <t>神戸空港推進費</t>
  </si>
  <si>
    <t>関西国際空港対策費等</t>
  </si>
  <si>
    <t>空港管理費</t>
  </si>
  <si>
    <t>関西国際空港株式会社出資及び貸付金</t>
  </si>
  <si>
    <t>神戸空港整備事業費補助金</t>
  </si>
  <si>
    <t>都市計画総務費</t>
  </si>
  <si>
    <t>緊急街路整備事業費</t>
  </si>
  <si>
    <t>国の交付金を得て、都市計画道路の改築事業を実施する経費</t>
  </si>
  <si>
    <t>公園費</t>
  </si>
  <si>
    <t>公共事業公園整備費</t>
  </si>
  <si>
    <t>県単独公園整備費</t>
  </si>
  <si>
    <t>県立都市公園の整備に要する経費</t>
  </si>
  <si>
    <t>国直轄公園事業負担金</t>
  </si>
  <si>
    <t>国営明石海峡公園国直轄事業にかかる地方負担金</t>
  </si>
  <si>
    <t>淡路花博記念事業協会の運営に要する経費</t>
  </si>
  <si>
    <t>尼崎の森スポーツ健康増進施設費</t>
  </si>
  <si>
    <t>土地区画整理事業費</t>
  </si>
  <si>
    <t>都市再開発事業推進費</t>
  </si>
  <si>
    <t>市街地整備事業助成費</t>
  </si>
  <si>
    <t>土木費</t>
  </si>
  <si>
    <t>負担金・分担金</t>
  </si>
  <si>
    <t>使用料手数料</t>
  </si>
  <si>
    <t>寄付金</t>
  </si>
  <si>
    <t>諸収入</t>
  </si>
  <si>
    <t>行革対象
県補助の増額</t>
  </si>
  <si>
    <t>５０％カット</t>
  </si>
  <si>
    <t>３５％カット</t>
  </si>
  <si>
    <t>六甲グリーンベルト△335000千円＋35％カット</t>
  </si>
  <si>
    <t>私立高等学校生徒授業料軽減補助</t>
  </si>
  <si>
    <t>行革で低所得に重点化されたので、改悪された階層をもとに戻す</t>
  </si>
  <si>
    <t>六甲グリーンベルト３３５０００千円をのぞいた財源内訳</t>
  </si>
  <si>
    <t>行革対象
増額</t>
  </si>
  <si>
    <t>県民合意ない</t>
  </si>
  <si>
    <t>行革対象、昨年並みにする</t>
  </si>
  <si>
    <t>保険料軽減補助制度の創設</t>
  </si>
  <si>
    <t>昨年から減額されているので、増額する。：宝くじ益金</t>
  </si>
  <si>
    <t>紀淡連絡道などの協議会費用が含まれた分担金などがあり、３５％カット</t>
  </si>
  <si>
    <t>行革対象
国基準との差額分の市町負担なくす</t>
  </si>
  <si>
    <t>原油高騰対策としての中小企業つなぎ融資制度</t>
  </si>
  <si>
    <t>中小企業の原油高騰対策での資金繰り・つなぎ融資制度の創設</t>
  </si>
  <si>
    <t>行革で削減
昨年並みに増額する</t>
  </si>
  <si>
    <t>高速自動車道建設促進費</t>
  </si>
  <si>
    <t>国負担とすべきもの</t>
  </si>
  <si>
    <t>小規模事業対策費</t>
  </si>
  <si>
    <t>放射光利用促進費</t>
  </si>
  <si>
    <t>社会教育施設費</t>
  </si>
  <si>
    <t>ネットミュージアム兵庫文学館運営費</t>
  </si>
  <si>
    <t>宣伝費など過大すぎるので５割カット</t>
  </si>
  <si>
    <t>障害者福祉費</t>
  </si>
  <si>
    <t>企画総務費</t>
  </si>
  <si>
    <t>行政改善推進費</t>
  </si>
  <si>
    <t>行財政構造改革推進費</t>
  </si>
  <si>
    <t>行政改善指導費等</t>
  </si>
  <si>
    <t>土木総務費</t>
  </si>
  <si>
    <t>50％カット</t>
  </si>
  <si>
    <t>20％カット</t>
  </si>
  <si>
    <t>５０%カット</t>
  </si>
  <si>
    <t>国直轄港湾事業負担金</t>
  </si>
  <si>
    <t>警察本部費</t>
  </si>
  <si>
    <t>警察管理費</t>
  </si>
  <si>
    <t>職員報償費</t>
  </si>
  <si>
    <t>刑事警察費</t>
  </si>
  <si>
    <t>刑事保安警察活動費</t>
  </si>
  <si>
    <t>捜査費</t>
  </si>
  <si>
    <t>小計</t>
  </si>
  <si>
    <t>人権ネットワーク事業費</t>
  </si>
  <si>
    <t>隣保館施設整備費補助</t>
  </si>
  <si>
    <t>農林水産費</t>
  </si>
  <si>
    <t>５０％カット</t>
  </si>
  <si>
    <t>緊急道路整備事業費</t>
  </si>
  <si>
    <t>県単独道路橋りょう新設改良費</t>
  </si>
  <si>
    <t>道路、橋りょうの新設等に要する経費</t>
  </si>
  <si>
    <t>国直轄道路事業負担金</t>
  </si>
  <si>
    <t>県単独街路整備費</t>
  </si>
  <si>
    <t>都市計画道路事業に要する経費</t>
  </si>
  <si>
    <t>淡路花博記念事業協会運営費補助</t>
  </si>
  <si>
    <t>教育費</t>
  </si>
  <si>
    <t>警察費</t>
  </si>
  <si>
    <t>阪神三宮駅都市鉄道利便増進事業補助</t>
  </si>
  <si>
    <t>総合的情報通信ネットワーク推進事業費</t>
  </si>
  <si>
    <t>医務費</t>
  </si>
  <si>
    <t>救急病院等普及育成費</t>
  </si>
  <si>
    <t>減</t>
  </si>
  <si>
    <t>都市計画費</t>
  </si>
  <si>
    <t>教育連絡調整費</t>
  </si>
  <si>
    <t>社会教育総務費</t>
  </si>
  <si>
    <t>増</t>
  </si>
  <si>
    <t>医療費補助</t>
  </si>
  <si>
    <t>救急搬送コーディネーターを配置</t>
  </si>
  <si>
    <t>柔軟な制度に見直して、４泊５日以下に短縮して、３割を削減。</t>
  </si>
  <si>
    <t>国負担ですべきもの</t>
  </si>
  <si>
    <t>特別障害者手当等支給費</t>
  </si>
  <si>
    <t>老人福祉対策費</t>
  </si>
  <si>
    <t>被災高齢者自立生活支援事業費補助</t>
  </si>
  <si>
    <t>公共事業用地先行取得事業収入</t>
  </si>
  <si>
    <t>一般会計繰入金</t>
  </si>
  <si>
    <t>事項</t>
  </si>
  <si>
    <t>歳入</t>
  </si>
  <si>
    <t>公共事業用地先行取得事業支出</t>
  </si>
  <si>
    <t>民生費</t>
  </si>
  <si>
    <t>社会福祉対策費</t>
  </si>
  <si>
    <t>老人福祉費</t>
  </si>
  <si>
    <t>在宅老人介護手当支給事業費補助</t>
  </si>
  <si>
    <t>新</t>
  </si>
  <si>
    <t>小野長寿の郷構想推進費</t>
  </si>
  <si>
    <t>公共事業用地先行取得事業特別会計へ繰出</t>
  </si>
  <si>
    <t>０８年度一般会計予算組み替え　（参考資料①）</t>
  </si>
  <si>
    <t>平成20年度</t>
  </si>
  <si>
    <t>カットの計算</t>
  </si>
  <si>
    <t>関西広域機構分担金</t>
  </si>
  <si>
    <t>生活科学化推進費</t>
  </si>
  <si>
    <t>生活科学総合センター運営費</t>
  </si>
  <si>
    <t>文化振興費</t>
  </si>
  <si>
    <t>県民会館等運営費</t>
  </si>
  <si>
    <t>県民小劇場運営費</t>
  </si>
  <si>
    <t>行革対象
昨年並みに</t>
  </si>
  <si>
    <t>人権啓発推進費</t>
  </si>
  <si>
    <t>隣保館活動促進費</t>
  </si>
  <si>
    <t>社会福祉施設運営助成費</t>
  </si>
  <si>
    <t>民間社会福祉施設利用者処遇向上交付金</t>
  </si>
  <si>
    <t>３つの事業を昨年並みの予算で</t>
  </si>
  <si>
    <t>低所得者の施設利用料等応益負担をゼロに　昨年と同額</t>
  </si>
  <si>
    <t>障害者福祉対策費</t>
  </si>
  <si>
    <t>重症心身障害児指導費交付金</t>
  </si>
  <si>
    <t>医療費を無料にもどし、さらに内部障害３級と精神障害者一部負担なし</t>
  </si>
  <si>
    <t>健やかな老後をめざす事業推進費</t>
  </si>
  <si>
    <t>後期高齢者医療事業費</t>
  </si>
  <si>
    <t>遺家族等援護費</t>
  </si>
  <si>
    <t>中国残留邦人支援事業費</t>
  </si>
  <si>
    <t>家庭児童対策費</t>
  </si>
  <si>
    <t>ひょうご放課後プラン「児童クラブ型」事業費補助</t>
  </si>
  <si>
    <t>中３まで対無料、所得制限なし
入院給食も無料にする</t>
  </si>
  <si>
    <t>視聴覚障害者情報提供施設運営費</t>
  </si>
  <si>
    <t>聴覚障害者情報センター委託費</t>
  </si>
  <si>
    <t>母子保健指導費</t>
  </si>
  <si>
    <t>保険指導費</t>
  </si>
  <si>
    <t>妊婦健康診査費補助事業費</t>
  </si>
  <si>
    <t>ひょうご環境体験館（仮称）運営事業費</t>
  </si>
  <si>
    <t>旧エコハウスに反対</t>
  </si>
  <si>
    <t>大気汚染対策費</t>
  </si>
  <si>
    <t>救急医療強化対策費</t>
  </si>
  <si>
    <t>2次救急への県補助制度の創設</t>
  </si>
  <si>
    <t>救命救急センター運営費補助</t>
  </si>
  <si>
    <t>兵庫医大補助が１億３４００万円から１億９００万円に減額。もとにもどす</t>
  </si>
  <si>
    <t>周産期医療対策強化事業</t>
  </si>
  <si>
    <t>ひょうご仕事と生活のバランス推進事業費</t>
  </si>
  <si>
    <t>経営者団体と推進するもの。</t>
  </si>
  <si>
    <t>３０％カット</t>
  </si>
  <si>
    <t>３０％カット
農村総合整備事業の浜坂のケーブル事業は反対</t>
  </si>
  <si>
    <t>30％カット</t>
  </si>
  <si>
    <t>30%減</t>
  </si>
  <si>
    <t>復活</t>
  </si>
  <si>
    <t>新名神高速道路宝塚SA・スマートIC設置検討調査費</t>
  </si>
  <si>
    <t>新名神高速道路用地事務費</t>
  </si>
  <si>
    <t>必要のない高規格道路</t>
  </si>
  <si>
    <t>地方バス路線運行維持対策費</t>
  </si>
  <si>
    <t>バス対策費補助</t>
  </si>
  <si>
    <t>35％カット</t>
  </si>
  <si>
    <t>但東ダム管理費を含めて３５％カット</t>
  </si>
  <si>
    <t>河川管理費</t>
  </si>
  <si>
    <t>河川改良費</t>
  </si>
  <si>
    <t>３５％カット</t>
  </si>
  <si>
    <t>但馬空港利活用促進費</t>
  </si>
  <si>
    <t>但馬空港RNAV航法導入調査費</t>
  </si>
  <si>
    <t>空港公園維持修繕費</t>
  </si>
  <si>
    <t>35%カット</t>
  </si>
  <si>
    <t>50％カット</t>
  </si>
  <si>
    <t>まちづくり政策推進費</t>
  </si>
  <si>
    <t>加古川神野用地管理業務</t>
  </si>
  <si>
    <t>一般警察活動費</t>
  </si>
  <si>
    <t>交番相談員制度実施費</t>
  </si>
  <si>
    <t>行革対象、昨年並み</t>
  </si>
  <si>
    <t>教育委員会事務局費</t>
  </si>
  <si>
    <t>教育行政企画費</t>
  </si>
  <si>
    <t>兵庫県教育振興基本計画（仮称）検討委員会設置費</t>
  </si>
  <si>
    <t>「県立高等学校教育改革第二次実施計画」の広報・周知実施費</t>
  </si>
  <si>
    <t>ひょうご学力向上推進プロジェクト事業費</t>
  </si>
  <si>
    <t>スクールアシスタント配置事業</t>
  </si>
  <si>
    <t>学力向上実践推進事業費</t>
  </si>
  <si>
    <t>阪神地域多部制単位制高等学校設置にかかる調査・検討費</t>
  </si>
  <si>
    <t>総合計</t>
  </si>
  <si>
    <t>１兆９，７６２億円　</t>
  </si>
  <si>
    <t>１兆２，７５０億円　</t>
  </si>
  <si>
    <t xml:space="preserve">△７８１億円 </t>
  </si>
  <si>
    <t xml:space="preserve">１１４億円 </t>
  </si>
  <si>
    <t xml:space="preserve">△５９億円 </t>
  </si>
  <si>
    <t>△６６７億円　</t>
  </si>
  <si>
    <t>△５９億円　</t>
  </si>
  <si>
    <t>△７２６億円　</t>
  </si>
  <si>
    <t xml:space="preserve">△８４０億円 </t>
  </si>
  <si>
    <t xml:space="preserve">１１４億円 </t>
  </si>
  <si>
    <t>１兆９，０９５億円　</t>
  </si>
  <si>
    <t>１兆２，６９１億円　</t>
  </si>
  <si>
    <t xml:space="preserve">３兆４，６１２億円 </t>
  </si>
  <si>
    <t>３兆３，８８６億円　</t>
  </si>
  <si>
    <t>２，１００億円　</t>
  </si>
  <si>
    <t>２，１００億円　</t>
  </si>
  <si>
    <t>◇　ムダや不要不急の公共投資を削り、「新行革プラン」での削減分をふくめ福祉・医療や教育などへ重点配分し、</t>
  </si>
  <si>
    <t>人権教育指導者研修等実施費</t>
  </si>
  <si>
    <t>奨学資金返還金収納促進専門員設置費等</t>
  </si>
  <si>
    <t>地域に学ぶ人権学習資料集開発事業費等</t>
  </si>
  <si>
    <t>人権感覚をはぐぐむ指導方法研究事業費</t>
  </si>
  <si>
    <t>体育振興費</t>
  </si>
  <si>
    <t>健康増進施設維持運営費</t>
  </si>
  <si>
    <t>昆虫館</t>
  </si>
  <si>
    <t>昆虫館への支援継続</t>
  </si>
  <si>
    <t>海外視察を友好都市の公式行事のみにするなど簡素化して減額。
来年度予定はブラジルと中国。</t>
  </si>
  <si>
    <t>教育功労者表彰費</t>
  </si>
  <si>
    <t>必要ない</t>
  </si>
  <si>
    <t>こころ豊かな人づくり推進費</t>
  </si>
  <si>
    <t>自然学校推進事業費</t>
  </si>
  <si>
    <t>高等学校建設費</t>
  </si>
  <si>
    <t>高等学校整備費</t>
  </si>
  <si>
    <t>校舎等の耐震化に要する経費</t>
  </si>
  <si>
    <t>教職員研修推進費</t>
  </si>
  <si>
    <t>１０年経験者研修実施費</t>
  </si>
  <si>
    <t>労働総務費</t>
  </si>
  <si>
    <t>労使調整費</t>
  </si>
  <si>
    <t>労使団体等との連携強化費等</t>
  </si>
  <si>
    <t>公正採用・人権啓発推進事業費等</t>
  </si>
  <si>
    <t>公正採用の７５万円と雇用政策懇話会の３５万円を削減</t>
  </si>
  <si>
    <t>◎減額一覧表</t>
  </si>
  <si>
    <t>公共事業用地費</t>
  </si>
  <si>
    <t>公共事業用地先行取得事業債</t>
  </si>
  <si>
    <t>公債費</t>
  </si>
  <si>
    <t>公債費特別会計へ繰り出し</t>
  </si>
  <si>
    <t>公共事業用地先行取得事業費</t>
  </si>
  <si>
    <t>◎増額一覧表</t>
  </si>
  <si>
    <t>寄附金</t>
  </si>
  <si>
    <t>先行取得用地取得資金の利子補給に要する経費</t>
  </si>
  <si>
    <t>勤労者総合福祉施設整備事業特別会計への繰り出しに要する経費</t>
  </si>
  <si>
    <t>空港利用促進費</t>
  </si>
  <si>
    <t>国庫補助を得て三木総合防災公園外５県立都市公園の整備を実施する経費</t>
  </si>
  <si>
    <t>スポーツ健康増進施設（尼崎の森中央緑地）整備・運営事業に要する経費</t>
  </si>
  <si>
    <t>土地区画整理事業の施行者等に対し、街路事業を用地買収方式で施行した場合に必要となる県費相当額を負担する経費</t>
  </si>
  <si>
    <t>住宅政策推進費</t>
  </si>
  <si>
    <t>人権教育推進関係団体育成事業費</t>
  </si>
  <si>
    <t>予算組み替え修正動議について</t>
  </si>
  <si>
    <t>日本共産党兵庫県会議員団</t>
  </si>
  <si>
    <t>　　◎組み替え予算のフレーム</t>
  </si>
  <si>
    <t>一般会計予算</t>
  </si>
  <si>
    <t>項目</t>
  </si>
  <si>
    <t>額</t>
  </si>
  <si>
    <t>県　　債</t>
  </si>
  <si>
    <t>歳出の減額</t>
  </si>
  <si>
    <t>生み出された一般財源</t>
  </si>
  <si>
    <t>県債の削減額</t>
  </si>
  <si>
    <t>歳出の増額</t>
  </si>
  <si>
    <t>必要となる一般財源</t>
  </si>
  <si>
    <t>県債の発行額</t>
  </si>
  <si>
    <t>差し引き</t>
  </si>
  <si>
    <t>増減額</t>
  </si>
  <si>
    <t>特別会計予算</t>
  </si>
  <si>
    <t>生み出された財源</t>
  </si>
  <si>
    <t>必要となる財源</t>
  </si>
  <si>
    <t>全体の会計規模</t>
  </si>
  <si>
    <t>区分</t>
  </si>
  <si>
    <t>予算額</t>
  </si>
  <si>
    <t>増減合計</t>
  </si>
  <si>
    <t>編成替え後の</t>
  </si>
  <si>
    <t>減額の計</t>
  </si>
  <si>
    <t>増額の計</t>
  </si>
  <si>
    <t>予算規模</t>
  </si>
  <si>
    <t>一般会計</t>
  </si>
  <si>
    <t>特別会計</t>
  </si>
  <si>
    <t>０円　</t>
  </si>
  <si>
    <t>企業会計</t>
  </si>
  <si>
    <t>０円　</t>
  </si>
  <si>
    <t>合　　計</t>
  </si>
  <si>
    <t>　   あわせて借金を大幅に減らし、健全な財政運営をおこなうため新年度予算の組み替えを求める。</t>
  </si>
  <si>
    <t>◇　組み替え項目は別紙の通り</t>
  </si>
  <si>
    <t>国が直轄で行う河川改修、修繕、管理等の事業にかかる地方負担金</t>
  </si>
  <si>
    <t>国庫補助を得て砂防、地すべり、急傾斜地崩壊対策事業等に要する経費</t>
  </si>
  <si>
    <t>国庫補助を得て港湾の改修、高潮対策、港湾環境整備及び港湾局部改良事業等を実施する経費</t>
  </si>
  <si>
    <t>都市整備費</t>
  </si>
  <si>
    <t>組合等が施行する市街地再開発事業等に対する補助に要する経費</t>
  </si>
  <si>
    <t>建築指導監督費</t>
  </si>
  <si>
    <t>民間住宅リフォーム助成制度</t>
  </si>
  <si>
    <t>予備費</t>
  </si>
  <si>
    <t>公共事業街路事業費</t>
  </si>
  <si>
    <t>環境保全対策費</t>
  </si>
  <si>
    <t>私学振興費</t>
  </si>
  <si>
    <t>私立学校施設耐震化補助</t>
  </si>
  <si>
    <t>０４年度一般会計予算組み替え（参考資料①）</t>
  </si>
  <si>
    <t>（減額の場合は△）</t>
  </si>
  <si>
    <t>児童福祉対策費</t>
  </si>
  <si>
    <t>財産収入</t>
  </si>
  <si>
    <t>特別会計繰入金等</t>
  </si>
  <si>
    <t>諸収入</t>
  </si>
  <si>
    <t>土木費受託事業収入等</t>
  </si>
  <si>
    <t>目</t>
  </si>
  <si>
    <t>節</t>
  </si>
  <si>
    <t>内訳</t>
  </si>
  <si>
    <t>県債</t>
  </si>
  <si>
    <t>介護手当費補助</t>
  </si>
  <si>
    <t>世界企業トップマネージメントセミナー開催事業費</t>
  </si>
  <si>
    <t>外国・外資系企業ネットワーク構築費</t>
  </si>
  <si>
    <t>住基ネット関連</t>
  </si>
  <si>
    <t>2０%カット</t>
  </si>
  <si>
    <t>PCB処理は必要だが、処理費用の発生者責任が軽く、処理技術に問題があり、削減。</t>
  </si>
  <si>
    <t>応募実績がすくなく、採用予定人数２５人→１０人。人数を増やすため増額
５人増やす予算は、２２７３０千円</t>
  </si>
  <si>
    <t>補助対象を1校区１クラブに限定し、開設日数加算をなくして、昨年から１．２億円削減。</t>
  </si>
  <si>
    <t>５０％カット
余部道路４０億円、東播磨南北道路３８．６億円、川西インター線３．４億円など、不要不急の道路を削減。</t>
  </si>
  <si>
    <t>道路橋りょう管理費</t>
  </si>
  <si>
    <t>関西国際空港株式会社出資金</t>
  </si>
  <si>
    <t>農地調整費</t>
  </si>
  <si>
    <t>農地保有合理化促進費</t>
  </si>
  <si>
    <t>土地改良費</t>
  </si>
  <si>
    <t>広報費</t>
  </si>
  <si>
    <t>県広報活動費</t>
  </si>
  <si>
    <t>整理し、県民にとってわかりやすい広報にあらためるため２割カット</t>
  </si>
  <si>
    <t>電子計算組織運営費等</t>
  </si>
  <si>
    <t>住基ネット関連で反対</t>
  </si>
  <si>
    <t>地域情報化推進費</t>
  </si>
  <si>
    <t>兵庫情報ハイウェイ保守運用費</t>
  </si>
  <si>
    <t>国民保護計画推進費</t>
  </si>
  <si>
    <t>国際防災・人道支援拠点形成展開推進費</t>
  </si>
  <si>
    <t>震災復興総合調整費</t>
  </si>
  <si>
    <t>兵庫県住宅再建共済制度実施事業費</t>
  </si>
  <si>
    <t>農業振興費</t>
  </si>
  <si>
    <t>楽農生活推進費</t>
  </si>
  <si>
    <t>兵庫楽農生活センター維持運営費</t>
  </si>
  <si>
    <t>流通近代化推進費</t>
  </si>
  <si>
    <t>卸売市場施設整備事業費</t>
  </si>
  <si>
    <t>新事業・雇用創出型産業集積促進補助事業費</t>
  </si>
  <si>
    <t>ひょうご・神戸投資サポートセンター事業費</t>
  </si>
  <si>
    <t>設備投資と雇用補助を削減</t>
  </si>
  <si>
    <t>人生８０年いきいき住宅推進費</t>
  </si>
  <si>
    <t>一般奨学金と統合させ廃止する</t>
  </si>
  <si>
    <t>公共事業土地改良費</t>
  </si>
  <si>
    <t>ひょうご県産材活用推進費</t>
  </si>
  <si>
    <t>尼崎２１世紀の森推進費</t>
  </si>
  <si>
    <t>教育活動費</t>
  </si>
  <si>
    <t>減</t>
  </si>
  <si>
    <t>高等学校奨学資金貸与事業費</t>
  </si>
  <si>
    <t>総合行政ネットワーク運用管理事業費</t>
  </si>
  <si>
    <t>住基ネット関連で反対。宝くじ益金を別事業に振り向ける</t>
  </si>
  <si>
    <t>宝くじ益金を別事業に振り向ける</t>
  </si>
  <si>
    <t>不急の事業</t>
  </si>
  <si>
    <t>調査検討費</t>
  </si>
  <si>
    <t>新</t>
  </si>
  <si>
    <t>増額</t>
  </si>
  <si>
    <t>自然環境保全対策費</t>
  </si>
  <si>
    <t>国庫補助を得て海岸の侵食対策、局部改良、海岸環境整備等を実施する経費</t>
  </si>
  <si>
    <t>備考</t>
  </si>
  <si>
    <t>林業振興費</t>
  </si>
  <si>
    <t>林業施策総合推進費</t>
  </si>
  <si>
    <t>林業振興の抜本的な対策を検討する費用。</t>
  </si>
  <si>
    <t>高等学校奨学資金貸付金</t>
  </si>
  <si>
    <t>中小企業振興費</t>
  </si>
  <si>
    <t>産地振興対策費</t>
  </si>
  <si>
    <t>地場産業振興指針策定費</t>
  </si>
  <si>
    <t>増</t>
  </si>
  <si>
    <t>中小企業振興対策費</t>
  </si>
  <si>
    <t>金融対策費</t>
  </si>
  <si>
    <t>１０県民局に窓口設置</t>
  </si>
  <si>
    <t>わが家の耐震改修促進事業費</t>
  </si>
  <si>
    <t>繰入金</t>
  </si>
  <si>
    <t>地域経済活性化支援費補助</t>
  </si>
  <si>
    <t>商工会・商工会議所だけを通じた小規模対策事業の指導を改め減額する。半減</t>
  </si>
  <si>
    <t>？264398</t>
  </si>
  <si>
    <t>道路橋りょう管理費</t>
  </si>
  <si>
    <t>総合交通計画費</t>
  </si>
  <si>
    <t>播磨臨海地域道路計画調査費</t>
  </si>
  <si>
    <t>ダム管理費</t>
  </si>
  <si>
    <t>但馬空港管理費</t>
  </si>
  <si>
    <t>但馬路線運行対策費</t>
  </si>
  <si>
    <t>但馬路線運行対策費事業費補助</t>
  </si>
  <si>
    <t>県民交流広場推進費</t>
  </si>
  <si>
    <t>但馬ー羽田直行便就航実現化推進費</t>
  </si>
  <si>
    <t>組合等施行の土地区画整理事業に対する補助に要する経費</t>
  </si>
  <si>
    <t>特定財源の検算</t>
  </si>
  <si>
    <t>財源内訳の検算</t>
  </si>
  <si>
    <t>教育推進費</t>
  </si>
  <si>
    <t>「子どもの権利条約」教育推進費</t>
  </si>
  <si>
    <t>長寿祝福のつどい事業</t>
  </si>
  <si>
    <t>乳幼児等医療費公費負担助成費</t>
  </si>
  <si>
    <t>若年者を正規雇用する中小企業に補助を行う　100万円×２00人</t>
  </si>
  <si>
    <t>土木費寄付金</t>
  </si>
  <si>
    <t>放射光施設、但馬空港の利用料、県立大学付属中学校など</t>
  </si>
  <si>
    <t>小中学校や高等学校で、子どもの権利条約を生かした教育をすすめるための予算</t>
  </si>
  <si>
    <t>誘致スタッフを削減⇒淡路生活排水</t>
  </si>
  <si>
    <t>住宅対策費</t>
  </si>
  <si>
    <t>地域振興費</t>
  </si>
  <si>
    <t>地域振興推進費</t>
  </si>
  <si>
    <t>淡路島生活排水対策推進費</t>
  </si>
  <si>
    <t>工鉱業振興対策費</t>
  </si>
  <si>
    <t>産業立地促進費</t>
  </si>
  <si>
    <t>兵庫県ＣＯＥプログラム推進事業費</t>
  </si>
  <si>
    <t>５０％削減</t>
  </si>
  <si>
    <t>採算性も含め実現性とぼしい計画</t>
  </si>
  <si>
    <t>採算性に疑問のある高速道路の用地取得</t>
  </si>
  <si>
    <t>重度障害者児医療費公費負担助成費</t>
  </si>
  <si>
    <t>多様就業支援費</t>
  </si>
  <si>
    <t>事業創出促進費</t>
  </si>
  <si>
    <t>阪神高速道路出資金</t>
  </si>
  <si>
    <t>(独）日本高速道路保有・債務返済機構出資金（阪神高速道路）</t>
  </si>
  <si>
    <t>宝くじ発行益金</t>
  </si>
  <si>
    <t>４割カット</t>
  </si>
  <si>
    <t>兵庫県立大学附属中学校運営費</t>
  </si>
  <si>
    <t>兵庫県立大学附属中学校整備費</t>
  </si>
  <si>
    <t>建築防災対策推進費</t>
  </si>
  <si>
    <t>宝くじ益金</t>
  </si>
  <si>
    <t>財源：宝くじ益金</t>
  </si>
  <si>
    <t>特別型の増
財源：宝くじ益金</t>
  </si>
  <si>
    <t>財源：宝くじ益金</t>
  </si>
  <si>
    <t>青年雇用確保事業補助</t>
  </si>
  <si>
    <t>総務費</t>
  </si>
  <si>
    <t>障害者自立支援法施行経費</t>
  </si>
  <si>
    <t>金出地、与布土、みくまり、西紀ダムの中止・凍結</t>
  </si>
  <si>
    <t>旧兵同協への団体補助金</t>
  </si>
  <si>
    <t>平成１８年度</t>
  </si>
  <si>
    <t>平成19年度</t>
  </si>
  <si>
    <t>議会費</t>
  </si>
  <si>
    <t>議会運営費</t>
  </si>
  <si>
    <t>議員海外渡航費</t>
  </si>
  <si>
    <t>宝くじ益金を(      )に使途に振り向ける</t>
  </si>
  <si>
    <t>住基ネット関連で反対。
宝くじ益金を(      )に振り向ける</t>
  </si>
  <si>
    <t>調査調整費</t>
  </si>
  <si>
    <t>地域整備促進費</t>
  </si>
  <si>
    <t>同和関連含む</t>
  </si>
  <si>
    <t>有料道路事業出資金</t>
  </si>
  <si>
    <t>国が負担すべき</t>
  </si>
  <si>
    <t>本州四国連絡道路に係る有料道路事業施行のための出資金</t>
  </si>
  <si>
    <t>国ですべき事業</t>
  </si>
  <si>
    <t>50％カット</t>
  </si>
  <si>
    <t>20％カット</t>
  </si>
  <si>
    <t>２０％カット</t>
  </si>
  <si>
    <t>低所得者への利用者負担軽減事業費</t>
  </si>
  <si>
    <t>地域生活支援事業費</t>
  </si>
  <si>
    <t>盲ろう通訳介助員派遣と要訳筆記事業を昨年並みにする</t>
  </si>
  <si>
    <t>低所得者の自己負担をゼロにするための経費</t>
  </si>
  <si>
    <t>社会福祉施設費</t>
  </si>
  <si>
    <t>環境学習推進事業費</t>
  </si>
  <si>
    <t>環境整備費</t>
  </si>
  <si>
    <t>廃棄物適正処理対策費</t>
  </si>
  <si>
    <t>PCB廃棄物処理基金出捐金</t>
  </si>
  <si>
    <t>へき地医療対策費</t>
  </si>
  <si>
    <t>研修医師の県採用制度事業費</t>
  </si>
  <si>
    <t>働く若者のハンドブック（冊子）発行</t>
  </si>
  <si>
    <t>若者向けの労働法を解説する冊子の発行費用</t>
  </si>
  <si>
    <t>過大なので30%カット</t>
  </si>
  <si>
    <t>内容を見直し、再検討する。</t>
  </si>
  <si>
    <t>神戸山手の建設費の出資率１０％の増額を中止</t>
  </si>
  <si>
    <t>貴重な自然生態系保全・再生活動支援事業費</t>
  </si>
  <si>
    <t>イヌワシ・クマタカなど希少動植物の保護・保全施策の充実</t>
  </si>
  <si>
    <t>情報管理推進費</t>
  </si>
  <si>
    <t>電子計算管理費</t>
  </si>
  <si>
    <t>自衛隊員募集事務費</t>
  </si>
  <si>
    <t>生活総務費</t>
  </si>
  <si>
    <t>勤労者総合福祉施設整備事業特別会計へ繰出</t>
  </si>
  <si>
    <t>諸費</t>
  </si>
  <si>
    <t>淡路夢舞台国際会議場管理運営費</t>
  </si>
  <si>
    <t>国際会議等誘致事業費</t>
  </si>
  <si>
    <t>海外協力推進費</t>
  </si>
  <si>
    <t>渉外費</t>
  </si>
  <si>
    <t>先行取得用地対策費</t>
  </si>
  <si>
    <t>財産管理費</t>
  </si>
  <si>
    <t>公的個人認証サービス推進事業費</t>
  </si>
  <si>
    <t>一般財源</t>
  </si>
  <si>
    <t>起債</t>
  </si>
  <si>
    <t>特定財源</t>
  </si>
  <si>
    <t>国庫支出金</t>
  </si>
  <si>
    <t>増額・減額の理由</t>
  </si>
  <si>
    <t>財源内訳</t>
  </si>
  <si>
    <t>増減額</t>
  </si>
  <si>
    <t>予算額</t>
  </si>
  <si>
    <t>事項の内訳</t>
  </si>
  <si>
    <t>款　</t>
  </si>
  <si>
    <t>（減額の場合は△）</t>
  </si>
  <si>
    <t>単位：千円</t>
  </si>
  <si>
    <t>◎増減額一覧表</t>
  </si>
  <si>
    <t>市町連絡調整費</t>
  </si>
  <si>
    <t>市町行財政調整推進費</t>
  </si>
  <si>
    <t>住民基本台帳ネットワークシステム推進事業費</t>
  </si>
  <si>
    <t>防災総務費</t>
  </si>
  <si>
    <t>災害対策費</t>
  </si>
  <si>
    <t>小野長寿の郷構想推進費</t>
  </si>
  <si>
    <t>中小企業金融・事業相談窓口事業</t>
  </si>
  <si>
    <t>私立学校助成費</t>
  </si>
  <si>
    <t>中学校教職員費</t>
  </si>
  <si>
    <t>人権教育推進費</t>
  </si>
  <si>
    <t>人権教育推進員設置費</t>
  </si>
  <si>
    <t>歳　　入</t>
  </si>
  <si>
    <t>　　単位：千円</t>
  </si>
  <si>
    <t>款</t>
  </si>
  <si>
    <t>備   考</t>
  </si>
  <si>
    <t>分担金・負担金</t>
  </si>
  <si>
    <t>地元負担金等</t>
  </si>
  <si>
    <t>使用料・手数料</t>
  </si>
  <si>
    <t>繰入金</t>
  </si>
  <si>
    <t>県債</t>
  </si>
  <si>
    <t>合   　　計</t>
  </si>
  <si>
    <t>直轄土地改良事業費負担金</t>
  </si>
  <si>
    <t>農地防災事業費</t>
  </si>
  <si>
    <t>公共事業農地防災費</t>
  </si>
  <si>
    <t>林道費</t>
  </si>
  <si>
    <t>公共事業林道事業費</t>
  </si>
  <si>
    <t>県営森林基幹道開設事業費</t>
  </si>
  <si>
    <t>その他の事業費</t>
  </si>
  <si>
    <t>漁港建設費</t>
  </si>
  <si>
    <t>公共事業漁港改良費</t>
  </si>
  <si>
    <t>本来国が負担すべき</t>
  </si>
  <si>
    <t>合計</t>
  </si>
  <si>
    <t>目</t>
  </si>
  <si>
    <t>歳出</t>
  </si>
  <si>
    <t>財政管理費</t>
  </si>
  <si>
    <t>勤労者総合福祉施設運営基金積立金</t>
  </si>
  <si>
    <t>勤労者総合福祉施設運営基金条例に基づく積立金</t>
  </si>
  <si>
    <t>県民交流ひろば事業の財源の半分をこども医療費助成の財源の一部にあてる</t>
  </si>
  <si>
    <t>電子申請システム構築事業費</t>
  </si>
  <si>
    <t>明石海峡基金の国際会議場誘致事業費をまわす。</t>
  </si>
  <si>
    <t>０8年度公共事業用地先行取得事業特別会計予算組み替え（参考資料②）</t>
  </si>
  <si>
    <t>０８年度兵庫県勤労者総合福祉施設整備事業特別会計</t>
  </si>
  <si>
    <t>総務費、民生費、農林水産費、土木費、警察費</t>
  </si>
  <si>
    <t>「裏金疑惑」がある捜査費を減額する。</t>
  </si>
  <si>
    <t>勤労者総合福祉施設整備事業収入</t>
  </si>
  <si>
    <t>勤労者総合福祉施設整備事業支出</t>
  </si>
  <si>
    <t>管理費</t>
  </si>
  <si>
    <t>商工費</t>
  </si>
  <si>
    <t>商業振興費</t>
  </si>
  <si>
    <t>外国・外資系企業誘致促進費等</t>
  </si>
  <si>
    <t>労働費</t>
  </si>
  <si>
    <t>神戸市の中央卸売市場の一部移転の中止</t>
  </si>
  <si>
    <t>競争・序列を拡大する中高一貫教育の附属中学校の中止</t>
  </si>
  <si>
    <t>労働福祉費</t>
  </si>
  <si>
    <t>労働福祉対策費</t>
  </si>
  <si>
    <t>ゆとり創造推進事業費</t>
  </si>
  <si>
    <t>運輸事業促進費</t>
  </si>
  <si>
    <t>阪神西大阪線延伸事業関連既設線改良事業費補助</t>
  </si>
  <si>
    <t>道路橋りょう事業事務費</t>
  </si>
  <si>
    <t>道路関係事業事務に関する経費</t>
  </si>
  <si>
    <t>道路橋りょう新設改良費</t>
  </si>
  <si>
    <t>公共事業道路橋りょう新設改良費</t>
  </si>
  <si>
    <t>国庫補助を得て道路の改築等を実施する経費</t>
  </si>
  <si>
    <t>道路整備の緊急課題に対処するための改築修繕等に要する経費</t>
  </si>
  <si>
    <t>国が直轄で行う国道の改築及び維持修繕事業にかかる地方負担金</t>
  </si>
  <si>
    <t>公共事業河川総合開発事業費</t>
  </si>
  <si>
    <t>国庫補助を得てダム建設事業等を実施する経費</t>
  </si>
  <si>
    <t>大学費</t>
  </si>
  <si>
    <t>大学整備費</t>
  </si>
  <si>
    <t>大学運営費</t>
  </si>
  <si>
    <t>県単独河川総合開発事業費</t>
  </si>
  <si>
    <t>ダム建設に関連する事業等に要する経費</t>
  </si>
  <si>
    <t>国直轄河川事業負担金</t>
  </si>
  <si>
    <t>海岸保全費</t>
  </si>
  <si>
    <t>公共事業海岸改良費</t>
  </si>
  <si>
    <t>国直轄海岸事業負担金</t>
  </si>
  <si>
    <t>国が直轄で行う海岸事業にかかる地方負担金</t>
  </si>
  <si>
    <t>砂防費</t>
  </si>
  <si>
    <t>公共事業砂防施設改良費</t>
  </si>
  <si>
    <t>国直轄砂防事業負担金</t>
  </si>
  <si>
    <t>国が直轄で行う六甲山系の砂防事業にかかる地方負担金</t>
  </si>
  <si>
    <t>港湾建設費</t>
  </si>
  <si>
    <t>雇用特別対策費</t>
  </si>
  <si>
    <t>雇用開発推進費</t>
  </si>
  <si>
    <t>健康増進費</t>
  </si>
  <si>
    <t>衛生費</t>
  </si>
  <si>
    <t xml:space="preserve">35人学級を中学校１年生で実施する
</t>
  </si>
  <si>
    <t>広域連合ＫＵ、道州制への移行</t>
  </si>
  <si>
    <t>市町とともに保険料の軽減するための費用</t>
  </si>
  <si>
    <t>地域改善対策分と統合</t>
  </si>
  <si>
    <t>ひょうごＣＯ２削減推進事業費</t>
  </si>
  <si>
    <t>地球温暖化防止のための自主目標でない総量規制のルールづくりなどのため増額</t>
  </si>
  <si>
    <t>行革対象
昨年並みに復活させる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</si>
</sst>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0;&quot;△ &quot;#,##0.000"/>
    <numFmt numFmtId="181" formatCode="#,##0.0;[Red]\-#,##0.0"/>
    <numFmt numFmtId="182" formatCode="#,##0.000;[Red]\-#,##0.000"/>
    <numFmt numFmtId="183" formatCode="#,##0.0000;[Red]\-#,##0.0000"/>
    <numFmt numFmtId="184" formatCode="#,##0.00000;[Red]\-#,##0.00000"/>
    <numFmt numFmtId="185" formatCode="#,##0.000000;[Red]\-#,##0.000000"/>
    <numFmt numFmtId="186" formatCode="#,##0.0000000;[Red]\-#,##0.0000000"/>
    <numFmt numFmtId="187" formatCode="#,##0.00000000;[Red]\-#,##0.00000000"/>
    <numFmt numFmtId="188" formatCode="#,##0.000000000;[Red]\-#,##0.000000000"/>
    <numFmt numFmtId="189" formatCode="#,##0.0000000000;[Red]\-#,##0.0000000000"/>
    <numFmt numFmtId="190" formatCode="#,##0.00000000000;[Red]\-#,##0.00000000000"/>
    <numFmt numFmtId="191" formatCode="#,##0.000000000000;[Red]\-#,##0.000000000000"/>
    <numFmt numFmtId="192" formatCode="#,##0.0000000000000;[Red]\-#,##0.0000000000000"/>
    <numFmt numFmtId="193" formatCode="#,##0.00000000000000;[Red]\-#,##0.00000000000000"/>
    <numFmt numFmtId="194" formatCode="#,##0.000000000000000;[Red]\-#,##0.000000000000000"/>
    <numFmt numFmtId="195" formatCode="#,##0.0000000000000000;[Red]\-#,##0.0000000000000000"/>
    <numFmt numFmtId="196" formatCode="#,##0.00000000000000000;[Red]\-#,##0.00000000000000000"/>
    <numFmt numFmtId="197" formatCode="#,##0.000000000000000000;[Red]\-#,##0.000000000000000000"/>
  </numFmts>
  <fonts count="15">
    <font>
      <sz val="11"/>
      <name val="ＭＳ Ｐゴシック"/>
      <family val="0"/>
    </font>
    <font>
      <sz val="6"/>
      <name val="ＭＳ Ｐゴシック"/>
      <family val="3"/>
    </font>
    <font>
      <sz val="10"/>
      <name val="ＭＳ Ｐゴシック"/>
      <family val="3"/>
    </font>
    <font>
      <sz val="14"/>
      <name val="ＭＳ Ｐゴシック"/>
      <family val="3"/>
    </font>
    <font>
      <sz val="20"/>
      <name val="ＭＳ Ｐゴシック"/>
      <family val="3"/>
    </font>
    <font>
      <sz val="16"/>
      <name val="ＭＳ Ｐゴシック"/>
      <family val="3"/>
    </font>
    <font>
      <sz val="12"/>
      <name val="ＭＳ Ｐゴシック"/>
      <family val="3"/>
    </font>
    <font>
      <sz val="8"/>
      <name val="ＭＳ Ｐゴシック"/>
      <family val="3"/>
    </font>
    <font>
      <sz val="10"/>
      <name val="ＭＳ ゴシック"/>
      <family val="3"/>
    </font>
    <font>
      <sz val="8"/>
      <color indexed="10"/>
      <name val="ＭＳ Ｐゴシック"/>
      <family val="3"/>
    </font>
    <font>
      <sz val="10"/>
      <color indexed="10"/>
      <name val="ＭＳ Ｐゴシック"/>
      <family val="3"/>
    </font>
    <font>
      <sz val="11"/>
      <color indexed="10"/>
      <name val="ＭＳ Ｐゴシック"/>
      <family val="3"/>
    </font>
    <font>
      <sz val="18"/>
      <name val="ＭＳ Ｐゴシック"/>
      <family val="3"/>
    </font>
    <font>
      <b/>
      <sz val="13"/>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145">
    <border>
      <left/>
      <right/>
      <top/>
      <bottom/>
      <diagonal/>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double"/>
      <right>
        <color indexed="63"/>
      </right>
      <top style="medium"/>
      <bottom style="thin"/>
    </border>
    <border>
      <left style="hair"/>
      <right style="double"/>
      <top style="medium"/>
      <bottom style="thin"/>
    </border>
    <border>
      <left style="double"/>
      <right style="thin"/>
      <top style="medium"/>
      <bottom style="thin"/>
    </border>
    <border>
      <left style="medium"/>
      <right style="thin"/>
      <top style="thin"/>
      <bottom style="thin"/>
    </border>
    <border>
      <left style="thin"/>
      <right style="thin"/>
      <top style="thin"/>
      <bottom style="thin"/>
    </border>
    <border>
      <left style="double"/>
      <right>
        <color indexed="63"/>
      </right>
      <top style="thin"/>
      <bottom style="thin"/>
    </border>
    <border>
      <left style="hair"/>
      <right style="double"/>
      <top style="thin"/>
      <bottom style="thin"/>
    </border>
    <border>
      <left style="double"/>
      <right style="thin"/>
      <top style="thin"/>
      <bottom style="thin"/>
    </border>
    <border>
      <left style="medium"/>
      <right style="thin"/>
      <top style="thin"/>
      <bottom>
        <color indexed="63"/>
      </bottom>
    </border>
    <border>
      <left style="thin"/>
      <right style="thin"/>
      <top style="thin"/>
      <bottom>
        <color indexed="63"/>
      </bottom>
    </border>
    <border>
      <left style="double"/>
      <right>
        <color indexed="63"/>
      </right>
      <top style="thin"/>
      <bottom>
        <color indexed="63"/>
      </bottom>
    </border>
    <border>
      <left style="hair"/>
      <right style="double"/>
      <top style="thin"/>
      <bottom>
        <color indexed="63"/>
      </bottom>
    </border>
    <border>
      <left style="double"/>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double"/>
      <right>
        <color indexed="63"/>
      </right>
      <top style="medium"/>
      <bottom style="medium"/>
    </border>
    <border>
      <left style="hair"/>
      <right style="double"/>
      <top style="medium"/>
      <bottom style="medium"/>
    </border>
    <border>
      <left style="double"/>
      <right style="thin"/>
      <top style="medium"/>
      <bottom style="medium"/>
    </border>
    <border>
      <left>
        <color indexed="63"/>
      </left>
      <right style="double"/>
      <top>
        <color indexed="63"/>
      </top>
      <bottom>
        <color indexed="63"/>
      </bottom>
    </border>
    <border>
      <left>
        <color indexed="63"/>
      </left>
      <right style="double"/>
      <top style="thin"/>
      <bottom style="thin"/>
    </border>
    <border>
      <left>
        <color indexed="63"/>
      </left>
      <right style="double"/>
      <top style="medium"/>
      <bottom style="medium"/>
    </border>
    <border>
      <left style="medium"/>
      <right style="double"/>
      <top>
        <color indexed="63"/>
      </top>
      <bottom>
        <color indexed="63"/>
      </bottom>
    </border>
    <border>
      <left style="medium"/>
      <right style="medium"/>
      <top>
        <color indexed="63"/>
      </top>
      <bottom style="thin"/>
    </border>
    <border>
      <left style="medium"/>
      <right style="double"/>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hair"/>
      <right style="medium"/>
      <top style="medium"/>
      <bottom style="thin"/>
    </border>
    <border>
      <left style="thin"/>
      <right>
        <color indexed="63"/>
      </right>
      <top style="thin"/>
      <bottom style="thin"/>
    </border>
    <border>
      <left style="hair"/>
      <right style="medium"/>
      <top style="medium"/>
      <bottom style="medium"/>
    </border>
    <border>
      <left style="thin"/>
      <right>
        <color indexed="63"/>
      </right>
      <top style="medium"/>
      <bottom style="thin"/>
    </border>
    <border>
      <left style="hair"/>
      <right style="medium"/>
      <top style="thin"/>
      <bottom style="thin"/>
    </border>
    <border>
      <left style="hair"/>
      <right style="medium"/>
      <top style="thin"/>
      <bottom>
        <color indexed="63"/>
      </bottom>
    </border>
    <border>
      <left style="thin"/>
      <right>
        <color indexed="63"/>
      </right>
      <top style="thin"/>
      <bottom>
        <color indexed="63"/>
      </bottom>
    </border>
    <border>
      <left>
        <color indexed="63"/>
      </left>
      <right style="medium"/>
      <top>
        <color indexed="63"/>
      </top>
      <bottom style="thin"/>
    </border>
    <border>
      <left style="double"/>
      <right style="hair"/>
      <top>
        <color indexed="63"/>
      </top>
      <bottom style="thin"/>
    </border>
    <border>
      <left style="hair"/>
      <right style="double"/>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color indexed="63"/>
      </bottom>
    </border>
    <border>
      <left style="medium"/>
      <right style="medium"/>
      <top style="medium"/>
      <bottom>
        <color indexed="63"/>
      </bottom>
    </border>
    <border>
      <left style="double"/>
      <right style="hair"/>
      <top>
        <color indexed="63"/>
      </top>
      <bottom>
        <color indexed="63"/>
      </bottom>
    </border>
    <border>
      <left style="hair"/>
      <right style="double"/>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style="hair"/>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style="double"/>
      <right style="hair"/>
      <top style="thin"/>
      <bottom>
        <color indexed="63"/>
      </bottom>
    </border>
    <border>
      <left style="medium"/>
      <right style="medium"/>
      <top>
        <color indexed="63"/>
      </top>
      <bottom>
        <color indexed="63"/>
      </bottom>
    </border>
    <border>
      <left style="medium"/>
      <right style="medium"/>
      <top style="medium"/>
      <bottom style="medium"/>
    </border>
    <border>
      <left style="double"/>
      <right style="hair"/>
      <top style="medium"/>
      <bottom style="medium"/>
    </border>
    <border>
      <left>
        <color indexed="63"/>
      </left>
      <right style="thin"/>
      <top style="medium"/>
      <bottom style="medium"/>
    </border>
    <border>
      <left style="medium"/>
      <right style="medium"/>
      <top>
        <color indexed="63"/>
      </top>
      <bottom style="medium"/>
    </border>
    <border>
      <left style="double"/>
      <right>
        <color indexed="63"/>
      </right>
      <top>
        <color indexed="63"/>
      </top>
      <bottom style="medium"/>
    </border>
    <border>
      <left>
        <color indexed="63"/>
      </left>
      <right>
        <color indexed="63"/>
      </right>
      <top style="medium"/>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hair"/>
      <right>
        <color indexed="63"/>
      </right>
      <top style="medium"/>
      <bottom style="medium"/>
    </border>
    <border>
      <left style="thin"/>
      <right style="medium"/>
      <top style="medium"/>
      <bottom>
        <color indexed="63"/>
      </bottom>
    </border>
    <border>
      <left>
        <color indexed="63"/>
      </left>
      <right style="hair"/>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style="medium"/>
    </border>
    <border>
      <left style="medium"/>
      <right style="medium"/>
      <top style="medium"/>
      <bottom style="thin"/>
    </border>
    <border>
      <left>
        <color indexed="63"/>
      </left>
      <right style="hair"/>
      <top style="thin"/>
      <bottom style="thin"/>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medium"/>
      <bottom style="thin"/>
    </border>
    <border>
      <left style="thin"/>
      <right>
        <color indexed="63"/>
      </right>
      <top>
        <color indexed="63"/>
      </top>
      <bottom style="thin"/>
    </border>
    <border>
      <left style="hair"/>
      <right style="double"/>
      <top style="medium"/>
      <bottom>
        <color indexed="63"/>
      </bottom>
    </border>
    <border>
      <left style="double"/>
      <right style="thin"/>
      <top>
        <color indexed="63"/>
      </top>
      <bottom style="thin"/>
    </border>
    <border>
      <left>
        <color indexed="63"/>
      </left>
      <right style="hair"/>
      <top style="medium"/>
      <bottom style="thin"/>
    </border>
    <border>
      <left style="double"/>
      <right style="hair"/>
      <top style="medium"/>
      <bottom style="thin"/>
    </border>
    <border>
      <left>
        <color indexed="63"/>
      </left>
      <right style="medium"/>
      <top style="medium"/>
      <bottom style="thin"/>
    </border>
    <border>
      <left style="double"/>
      <right>
        <color indexed="63"/>
      </right>
      <top>
        <color indexed="63"/>
      </top>
      <bottom style="thin"/>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thin"/>
      <right style="hair"/>
      <top style="medium"/>
      <bottom style="medium"/>
    </border>
    <border>
      <left style="thin"/>
      <right>
        <color indexed="63"/>
      </right>
      <top>
        <color indexed="63"/>
      </top>
      <bottom>
        <color indexed="63"/>
      </bottom>
    </border>
    <border>
      <left>
        <color indexed="63"/>
      </left>
      <right style="hair"/>
      <top style="medium"/>
      <bottom>
        <color indexed="63"/>
      </bottom>
    </border>
    <border>
      <left>
        <color indexed="63"/>
      </left>
      <right>
        <color indexed="63"/>
      </right>
      <top style="medium"/>
      <bottom>
        <color indexed="63"/>
      </bottom>
    </border>
    <border>
      <left style="double"/>
      <right style="hair"/>
      <top style="medium"/>
      <bottom>
        <color indexed="63"/>
      </bottom>
    </border>
    <border>
      <left>
        <color indexed="63"/>
      </left>
      <right style="hair"/>
      <top>
        <color indexed="63"/>
      </top>
      <bottom style="medium"/>
    </border>
    <border>
      <left style="hair"/>
      <right style="double"/>
      <top>
        <color indexed="63"/>
      </top>
      <bottom style="medium"/>
    </border>
    <border>
      <left style="double"/>
      <right style="hair"/>
      <top>
        <color indexed="63"/>
      </top>
      <bottom style="medium"/>
    </border>
    <border>
      <left style="thin"/>
      <right style="medium"/>
      <top>
        <color indexed="63"/>
      </top>
      <bottom style="medium"/>
    </border>
    <border>
      <left style="thin"/>
      <right style="double"/>
      <top style="medium"/>
      <bottom style="medium"/>
    </border>
    <border>
      <left style="medium"/>
      <right style="thin"/>
      <top>
        <color indexed="63"/>
      </top>
      <bottom style="thin"/>
    </border>
    <border>
      <left style="thin"/>
      <right style="double"/>
      <top>
        <color indexed="63"/>
      </top>
      <bottom style="thin"/>
    </border>
    <border>
      <left style="thin"/>
      <right style="double"/>
      <top style="thin"/>
      <bottom>
        <color indexed="63"/>
      </bottom>
    </border>
    <border>
      <left style="double"/>
      <right style="thin"/>
      <top style="thin"/>
      <bottom style="medium"/>
    </border>
    <border>
      <left style="thin"/>
      <right style="double"/>
      <top style="thin"/>
      <bottom style="medium"/>
    </border>
    <border>
      <left style="thin"/>
      <right style="thin"/>
      <top style="medium"/>
      <bottom>
        <color indexed="63"/>
      </bottom>
    </border>
    <border>
      <left style="thin"/>
      <right style="double"/>
      <top style="medium"/>
      <bottom>
        <color indexed="63"/>
      </bottom>
    </border>
    <border>
      <left>
        <color indexed="63"/>
      </left>
      <right style="thin"/>
      <top style="medium"/>
      <bottom>
        <color indexed="63"/>
      </bottom>
    </border>
    <border>
      <left style="thin"/>
      <right style="hair"/>
      <top style="thin"/>
      <bottom style="medium"/>
    </border>
    <border>
      <left style="hair"/>
      <right style="thin"/>
      <top style="thin"/>
      <bottom style="medium"/>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double"/>
      <top>
        <color indexed="63"/>
      </top>
      <bottom style="medium"/>
    </border>
    <border>
      <left style="hair"/>
      <right>
        <color indexed="63"/>
      </right>
      <top>
        <color indexed="63"/>
      </top>
      <bottom style="medium"/>
    </border>
    <border>
      <left style="hair"/>
      <right>
        <color indexed="63"/>
      </right>
      <top>
        <color indexed="63"/>
      </top>
      <bottom style="thin"/>
    </border>
    <border>
      <left style="medium"/>
      <right>
        <color indexed="63"/>
      </right>
      <top style="medium"/>
      <bottom style="medium"/>
    </border>
    <border>
      <left style="hair"/>
      <right style="hair"/>
      <top style="medium"/>
      <bottom style="medium"/>
    </border>
    <border>
      <left style="medium"/>
      <right style="hair"/>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medium"/>
      <right>
        <color indexed="63"/>
      </right>
      <top style="medium"/>
      <bottom style="thin"/>
    </border>
    <border>
      <left style="medium"/>
      <right style="double"/>
      <top style="medium"/>
      <bottom>
        <color indexed="63"/>
      </bottom>
    </border>
    <border>
      <left style="medium"/>
      <right style="double"/>
      <top>
        <color indexed="63"/>
      </top>
      <bottom style="medium"/>
    </border>
    <border>
      <left>
        <color indexed="63"/>
      </left>
      <right style="double"/>
      <top style="medium"/>
      <bottom>
        <color indexed="63"/>
      </bottom>
    </border>
    <border>
      <left>
        <color indexed="63"/>
      </left>
      <right style="double"/>
      <top>
        <color indexed="63"/>
      </top>
      <bottom style="medium"/>
    </border>
    <border>
      <left style="hair"/>
      <right style="medium"/>
      <top style="medium"/>
      <bottom>
        <color indexed="63"/>
      </bottom>
    </border>
    <border>
      <left style="hair"/>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0">
    <xf numFmtId="0" fontId="0" fillId="0" borderId="0" xfId="0" applyAlignment="1">
      <alignment vertical="center"/>
    </xf>
    <xf numFmtId="0" fontId="0" fillId="0" borderId="0" xfId="0" applyAlignment="1">
      <alignment wrapText="1"/>
    </xf>
    <xf numFmtId="176" fontId="0" fillId="0" borderId="0" xfId="0" applyNumberFormat="1" applyAlignment="1">
      <alignment horizontal="right"/>
    </xf>
    <xf numFmtId="176" fontId="2" fillId="0" borderId="0" xfId="0" applyNumberFormat="1" applyFont="1" applyAlignment="1" quotePrefix="1">
      <alignment vertical="center"/>
    </xf>
    <xf numFmtId="176" fontId="0" fillId="0" borderId="0" xfId="0" applyNumberFormat="1" applyAlignment="1">
      <alignment vertical="center"/>
    </xf>
    <xf numFmtId="0" fontId="3" fillId="0" borderId="0" xfId="0" applyFont="1" applyAlignment="1">
      <alignment vertical="center"/>
    </xf>
    <xf numFmtId="0" fontId="4" fillId="0" borderId="0" xfId="0" applyFont="1" applyAlignment="1">
      <alignment horizontal="center"/>
    </xf>
    <xf numFmtId="0" fontId="4" fillId="0" borderId="0" xfId="0" applyFont="1" applyAlignment="1">
      <alignment horizontal="left" vertical="top"/>
    </xf>
    <xf numFmtId="0" fontId="4" fillId="0" borderId="0" xfId="0" applyFont="1" applyAlignment="1">
      <alignment horizontal="center" wrapText="1"/>
    </xf>
    <xf numFmtId="0" fontId="0" fillId="2" borderId="0" xfId="0" applyFill="1" applyAlignment="1">
      <alignment vertical="center"/>
    </xf>
    <xf numFmtId="38" fontId="0" fillId="2" borderId="0" xfId="16" applyFill="1" applyAlignment="1">
      <alignment/>
    </xf>
    <xf numFmtId="0" fontId="6" fillId="2" borderId="0" xfId="0" applyFont="1" applyFill="1" applyAlignment="1">
      <alignment wrapText="1"/>
    </xf>
    <xf numFmtId="0" fontId="0" fillId="2" borderId="0" xfId="0" applyFill="1" applyAlignment="1">
      <alignment wrapText="1"/>
    </xf>
    <xf numFmtId="176" fontId="5" fillId="2" borderId="0" xfId="0" applyNumberFormat="1" applyFont="1" applyFill="1" applyAlignment="1">
      <alignment vertical="center"/>
    </xf>
    <xf numFmtId="0" fontId="3" fillId="2" borderId="0" xfId="0" applyFont="1" applyFill="1" applyAlignment="1">
      <alignment vertical="center"/>
    </xf>
    <xf numFmtId="38" fontId="3" fillId="2" borderId="0" xfId="16" applyFont="1" applyFill="1" applyAlignment="1">
      <alignment/>
    </xf>
    <xf numFmtId="0" fontId="7" fillId="0" borderId="1" xfId="0"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wrapText="1"/>
    </xf>
    <xf numFmtId="0" fontId="2" fillId="0" borderId="0" xfId="0" applyFont="1" applyAlignment="1">
      <alignment horizontal="right"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vertical="center"/>
    </xf>
    <xf numFmtId="176" fontId="7" fillId="0" borderId="6" xfId="0" applyNumberFormat="1" applyFont="1" applyBorder="1" applyAlignment="1">
      <alignment vertical="center"/>
    </xf>
    <xf numFmtId="176" fontId="7" fillId="0" borderId="7" xfId="0" applyNumberFormat="1" applyFont="1" applyBorder="1" applyAlignment="1">
      <alignment vertical="center"/>
    </xf>
    <xf numFmtId="176" fontId="7" fillId="0" borderId="8" xfId="0" applyNumberFormat="1" applyFont="1" applyBorder="1" applyAlignment="1">
      <alignment vertical="center"/>
    </xf>
    <xf numFmtId="176" fontId="7" fillId="0" borderId="5" xfId="0" applyNumberFormat="1"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xf>
    <xf numFmtId="176" fontId="7" fillId="0" borderId="13" xfId="0" applyNumberFormat="1" applyFont="1" applyBorder="1" applyAlignment="1">
      <alignment vertical="center"/>
    </xf>
    <xf numFmtId="176" fontId="7" fillId="0" borderId="10" xfId="0" applyNumberFormat="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176" fontId="7" fillId="0" borderId="16" xfId="0" applyNumberFormat="1" applyFont="1" applyBorder="1" applyAlignment="1">
      <alignment vertical="center"/>
    </xf>
    <xf numFmtId="176" fontId="7" fillId="0" borderId="17" xfId="0" applyNumberFormat="1" applyFont="1" applyBorder="1" applyAlignment="1">
      <alignment vertical="center"/>
    </xf>
    <xf numFmtId="176" fontId="7" fillId="0" borderId="18" xfId="0" applyNumberFormat="1" applyFont="1" applyBorder="1" applyAlignment="1">
      <alignment vertical="center"/>
    </xf>
    <xf numFmtId="176" fontId="7" fillId="0" borderId="15" xfId="0" applyNumberFormat="1"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176" fontId="7" fillId="0" borderId="22" xfId="0" applyNumberFormat="1" applyFont="1" applyBorder="1" applyAlignment="1">
      <alignment vertical="center"/>
    </xf>
    <xf numFmtId="176" fontId="7" fillId="0" borderId="23" xfId="0" applyNumberFormat="1" applyFont="1" applyBorder="1" applyAlignment="1">
      <alignment vertical="center"/>
    </xf>
    <xf numFmtId="176" fontId="7" fillId="0" borderId="24" xfId="0" applyNumberFormat="1" applyFont="1" applyBorder="1" applyAlignment="1">
      <alignment vertical="center"/>
    </xf>
    <xf numFmtId="176" fontId="7" fillId="0" borderId="20" xfId="0" applyNumberFormat="1" applyFont="1" applyBorder="1" applyAlignment="1">
      <alignment vertical="center"/>
    </xf>
    <xf numFmtId="176" fontId="7" fillId="0" borderId="0" xfId="0" applyNumberFormat="1" applyFont="1" applyAlignment="1">
      <alignment vertical="center"/>
    </xf>
    <xf numFmtId="0" fontId="7" fillId="0" borderId="0" xfId="0" applyFont="1" applyAlignment="1">
      <alignment horizontal="right" wrapText="1"/>
    </xf>
    <xf numFmtId="0" fontId="7" fillId="0" borderId="10"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xf>
    <xf numFmtId="176" fontId="7" fillId="0" borderId="0" xfId="0" applyNumberFormat="1" applyFont="1" applyBorder="1" applyAlignment="1">
      <alignment vertical="center"/>
    </xf>
    <xf numFmtId="176" fontId="2" fillId="2" borderId="25" xfId="0" applyNumberFormat="1" applyFont="1" applyFill="1" applyBorder="1" applyAlignment="1">
      <alignment horizontal="right"/>
    </xf>
    <xf numFmtId="176" fontId="2" fillId="2" borderId="26" xfId="16" applyNumberFormat="1" applyFont="1" applyFill="1" applyBorder="1" applyAlignment="1">
      <alignment horizontal="right"/>
    </xf>
    <xf numFmtId="176" fontId="2" fillId="2" borderId="27" xfId="16" applyNumberFormat="1" applyFont="1" applyFill="1" applyBorder="1" applyAlignment="1">
      <alignment horizontal="right" wrapText="1"/>
    </xf>
    <xf numFmtId="0" fontId="2" fillId="2" borderId="28" xfId="0" applyFont="1" applyFill="1" applyBorder="1" applyAlignment="1">
      <alignment horizontal="center" vertical="center" wrapText="1"/>
    </xf>
    <xf numFmtId="0" fontId="8" fillId="2" borderId="29" xfId="0" applyFont="1" applyFill="1" applyBorder="1" applyAlignment="1">
      <alignment horizontal="distributed" vertical="center" wrapText="1"/>
    </xf>
    <xf numFmtId="0" fontId="2" fillId="2" borderId="30" xfId="0" applyFont="1" applyFill="1" applyBorder="1" applyAlignment="1">
      <alignment vertical="center" wrapText="1"/>
    </xf>
    <xf numFmtId="0" fontId="8" fillId="2" borderId="31" xfId="0" applyFont="1" applyFill="1" applyBorder="1" applyAlignment="1">
      <alignment horizontal="distributed" vertical="center" wrapText="1"/>
    </xf>
    <xf numFmtId="0" fontId="8" fillId="2" borderId="32" xfId="0" applyFont="1" applyFill="1" applyBorder="1" applyAlignment="1">
      <alignment horizontal="distributed" vertical="center" wrapText="1"/>
    </xf>
    <xf numFmtId="0" fontId="8" fillId="2" borderId="33" xfId="0" applyFont="1" applyFill="1" applyBorder="1" applyAlignment="1">
      <alignment horizontal="distributed"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36" xfId="0" applyFont="1" applyFill="1" applyBorder="1" applyAlignment="1">
      <alignment wrapText="1"/>
    </xf>
    <xf numFmtId="0" fontId="6" fillId="2" borderId="10" xfId="0" applyFont="1" applyFill="1" applyBorder="1" applyAlignment="1">
      <alignment horizontal="center" vertical="center" wrapText="1"/>
    </xf>
    <xf numFmtId="176" fontId="0" fillId="2" borderId="0" xfId="0" applyNumberFormat="1" applyFont="1" applyFill="1" applyAlignment="1" quotePrefix="1">
      <alignment vertical="center"/>
    </xf>
    <xf numFmtId="176" fontId="7" fillId="0" borderId="37" xfId="0" applyNumberFormat="1" applyFont="1" applyBorder="1" applyAlignment="1">
      <alignment vertical="center"/>
    </xf>
    <xf numFmtId="176" fontId="7" fillId="0" borderId="38" xfId="0" applyNumberFormat="1" applyFont="1" applyBorder="1" applyAlignment="1">
      <alignment vertical="center"/>
    </xf>
    <xf numFmtId="176" fontId="7" fillId="0" borderId="39" xfId="0" applyNumberFormat="1" applyFont="1" applyBorder="1" applyAlignment="1">
      <alignment vertical="center"/>
    </xf>
    <xf numFmtId="176" fontId="7" fillId="0" borderId="40" xfId="0" applyNumberFormat="1" applyFont="1" applyBorder="1" applyAlignment="1">
      <alignment vertical="center"/>
    </xf>
    <xf numFmtId="176" fontId="7" fillId="0" borderId="41" xfId="0" applyNumberFormat="1" applyFont="1" applyBorder="1" applyAlignment="1">
      <alignment vertical="center"/>
    </xf>
    <xf numFmtId="0" fontId="7" fillId="0" borderId="42" xfId="0" applyFont="1" applyBorder="1" applyAlignment="1">
      <alignment vertical="center" wrapText="1"/>
    </xf>
    <xf numFmtId="176" fontId="7" fillId="0" borderId="43"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22" fontId="0" fillId="0" borderId="0" xfId="0" applyNumberFormat="1" applyBorder="1" applyAlignment="1" quotePrefix="1">
      <alignment/>
    </xf>
    <xf numFmtId="0" fontId="7" fillId="0" borderId="0" xfId="0" applyFont="1" applyBorder="1" applyAlignment="1">
      <alignment horizontal="center" vertical="center" wrapText="1"/>
    </xf>
    <xf numFmtId="0" fontId="7" fillId="0" borderId="0" xfId="0" applyFont="1" applyBorder="1" applyAlignment="1">
      <alignment vertical="center" wrapText="1"/>
    </xf>
    <xf numFmtId="176" fontId="7" fillId="0" borderId="0" xfId="0" applyNumberFormat="1" applyFont="1" applyBorder="1" applyAlignment="1">
      <alignment horizontal="center" vertical="center" wrapText="1"/>
    </xf>
    <xf numFmtId="0" fontId="0" fillId="0" borderId="0" xfId="0" applyFill="1" applyBorder="1" applyAlignment="1">
      <alignment vertical="center"/>
    </xf>
    <xf numFmtId="0" fontId="3" fillId="0" borderId="0" xfId="0" applyFont="1" applyAlignment="1">
      <alignment horizontal="left"/>
    </xf>
    <xf numFmtId="0" fontId="7" fillId="0" borderId="44" xfId="0" applyFont="1" applyBorder="1" applyAlignment="1">
      <alignment vertical="center" wrapText="1"/>
    </xf>
    <xf numFmtId="176" fontId="7" fillId="0" borderId="45" xfId="0" applyNumberFormat="1" applyFont="1" applyBorder="1" applyAlignment="1">
      <alignment vertical="center"/>
    </xf>
    <xf numFmtId="0" fontId="1" fillId="0" borderId="15" xfId="0" applyFont="1" applyBorder="1" applyAlignment="1">
      <alignment vertical="center" wrapText="1"/>
    </xf>
    <xf numFmtId="176" fontId="7" fillId="0" borderId="46" xfId="0" applyNumberFormat="1" applyFont="1" applyBorder="1" applyAlignment="1">
      <alignment vertical="center"/>
    </xf>
    <xf numFmtId="0" fontId="7" fillId="0" borderId="21" xfId="0" applyFont="1" applyBorder="1" applyAlignment="1">
      <alignment vertical="center" wrapText="1"/>
    </xf>
    <xf numFmtId="0" fontId="1" fillId="0" borderId="10" xfId="0" applyFont="1" applyBorder="1" applyAlignment="1">
      <alignment vertical="center" wrapText="1"/>
    </xf>
    <xf numFmtId="0" fontId="7" fillId="0" borderId="47" xfId="0" applyFont="1" applyBorder="1" applyAlignment="1">
      <alignment vertical="center" wrapText="1"/>
    </xf>
    <xf numFmtId="22" fontId="7" fillId="0" borderId="0" xfId="0" applyNumberFormat="1" applyFont="1" applyBorder="1" applyAlignment="1" quotePrefix="1">
      <alignment/>
    </xf>
    <xf numFmtId="176" fontId="2" fillId="0" borderId="12" xfId="16" applyNumberFormat="1" applyFont="1" applyFill="1" applyBorder="1" applyAlignment="1">
      <alignment/>
    </xf>
    <xf numFmtId="176" fontId="2" fillId="0" borderId="48" xfId="16" applyNumberFormat="1" applyFont="1" applyFill="1" applyBorder="1" applyAlignment="1">
      <alignment/>
    </xf>
    <xf numFmtId="0" fontId="4" fillId="0" borderId="0" xfId="0" applyFont="1" applyBorder="1" applyAlignment="1">
      <alignment vertical="center"/>
    </xf>
    <xf numFmtId="0" fontId="7" fillId="0" borderId="0"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right" wrapText="1"/>
    </xf>
    <xf numFmtId="176" fontId="7" fillId="0" borderId="0" xfId="0" applyNumberFormat="1" applyFont="1" applyBorder="1" applyAlignment="1" quotePrefix="1">
      <alignment vertical="center"/>
    </xf>
    <xf numFmtId="176" fontId="7" fillId="0" borderId="0" xfId="0" applyNumberFormat="1" applyFont="1" applyBorder="1" applyAlignment="1">
      <alignment horizontal="right"/>
    </xf>
    <xf numFmtId="176" fontId="9" fillId="0" borderId="0" xfId="0" applyNumberFormat="1" applyFont="1" applyBorder="1" applyAlignment="1">
      <alignment vertical="center"/>
    </xf>
    <xf numFmtId="176" fontId="7" fillId="0" borderId="0" xfId="0" applyNumberFormat="1" applyFont="1" applyFill="1" applyBorder="1" applyAlignment="1">
      <alignment horizontal="center" vertical="center" wrapText="1"/>
    </xf>
    <xf numFmtId="0" fontId="4" fillId="0" borderId="0" xfId="0" applyFont="1" applyFill="1" applyAlignment="1">
      <alignment horizontal="center"/>
    </xf>
    <xf numFmtId="176" fontId="2" fillId="0" borderId="17" xfId="16" applyNumberFormat="1" applyFont="1" applyFill="1" applyBorder="1" applyAlignment="1">
      <alignment/>
    </xf>
    <xf numFmtId="176" fontId="2" fillId="0" borderId="23" xfId="16" applyNumberFormat="1" applyFont="1" applyFill="1" applyBorder="1" applyAlignment="1">
      <alignment horizontal="right" wrapText="1"/>
    </xf>
    <xf numFmtId="0" fontId="0" fillId="0" borderId="10" xfId="0" applyFont="1" applyBorder="1" applyAlignment="1">
      <alignment horizontal="center"/>
    </xf>
    <xf numFmtId="176" fontId="2" fillId="0" borderId="49" xfId="16" applyNumberFormat="1" applyFont="1" applyFill="1" applyBorder="1" applyAlignment="1">
      <alignment wrapText="1"/>
    </xf>
    <xf numFmtId="176" fontId="2" fillId="0" borderId="50" xfId="16" applyNumberFormat="1" applyFont="1" applyFill="1" applyBorder="1" applyAlignment="1">
      <alignment/>
    </xf>
    <xf numFmtId="176" fontId="2" fillId="0" borderId="51" xfId="16" applyNumberFormat="1" applyFont="1" applyFill="1" applyBorder="1" applyAlignment="1">
      <alignment/>
    </xf>
    <xf numFmtId="176" fontId="2" fillId="0" borderId="52" xfId="16" applyNumberFormat="1" applyFont="1" applyFill="1" applyBorder="1" applyAlignment="1">
      <alignment/>
    </xf>
    <xf numFmtId="176" fontId="2" fillId="0" borderId="53" xfId="16" applyNumberFormat="1" applyFont="1" applyFill="1" applyBorder="1" applyAlignment="1">
      <alignment/>
    </xf>
    <xf numFmtId="0" fontId="7" fillId="0" borderId="54" xfId="0" applyFont="1" applyFill="1" applyBorder="1" applyAlignment="1">
      <alignment vertical="center" wrapText="1"/>
    </xf>
    <xf numFmtId="0" fontId="7" fillId="0" borderId="31" xfId="0" applyFont="1" applyFill="1" applyBorder="1" applyAlignment="1">
      <alignment vertical="center" wrapText="1"/>
    </xf>
    <xf numFmtId="176" fontId="2" fillId="0" borderId="1" xfId="16" applyNumberFormat="1" applyFont="1" applyFill="1" applyBorder="1" applyAlignment="1">
      <alignment/>
    </xf>
    <xf numFmtId="176" fontId="2" fillId="0" borderId="2" xfId="16" applyNumberFormat="1" applyFont="1" applyFill="1" applyBorder="1" applyAlignment="1">
      <alignment/>
    </xf>
    <xf numFmtId="176" fontId="2" fillId="0" borderId="55" xfId="16" applyNumberFormat="1" applyFont="1" applyFill="1" applyBorder="1" applyAlignment="1">
      <alignment wrapText="1"/>
    </xf>
    <xf numFmtId="176" fontId="2" fillId="0" borderId="56" xfId="16" applyNumberFormat="1" applyFont="1" applyFill="1" applyBorder="1" applyAlignment="1">
      <alignment/>
    </xf>
    <xf numFmtId="176" fontId="2" fillId="0" borderId="57" xfId="16" applyNumberFormat="1" applyFont="1" applyFill="1" applyBorder="1" applyAlignment="1">
      <alignment/>
    </xf>
    <xf numFmtId="176" fontId="2" fillId="0" borderId="58" xfId="16" applyNumberFormat="1" applyFont="1" applyFill="1" applyBorder="1" applyAlignment="1">
      <alignment/>
    </xf>
    <xf numFmtId="176" fontId="2" fillId="0" borderId="34" xfId="16" applyNumberFormat="1" applyFont="1" applyFill="1" applyBorder="1" applyAlignment="1">
      <alignment/>
    </xf>
    <xf numFmtId="176" fontId="2" fillId="0" borderId="59" xfId="16" applyNumberFormat="1" applyFont="1" applyFill="1" applyBorder="1" applyAlignment="1">
      <alignment wrapText="1"/>
    </xf>
    <xf numFmtId="176" fontId="2" fillId="0" borderId="60" xfId="16" applyNumberFormat="1" applyFont="1" applyFill="1" applyBorder="1" applyAlignment="1">
      <alignment/>
    </xf>
    <xf numFmtId="176" fontId="2" fillId="0" borderId="10" xfId="16" applyNumberFormat="1" applyFont="1" applyFill="1" applyBorder="1" applyAlignment="1">
      <alignment/>
    </xf>
    <xf numFmtId="176" fontId="2" fillId="0" borderId="35" xfId="16" applyNumberFormat="1" applyFont="1" applyFill="1" applyBorder="1" applyAlignment="1">
      <alignment/>
    </xf>
    <xf numFmtId="0" fontId="7" fillId="0" borderId="29" xfId="0" applyFont="1" applyFill="1" applyBorder="1" applyAlignment="1">
      <alignment vertical="center" wrapText="1"/>
    </xf>
    <xf numFmtId="0" fontId="7" fillId="0" borderId="32" xfId="0" applyFont="1" applyFill="1" applyBorder="1" applyAlignment="1">
      <alignment vertical="center" wrapText="1"/>
    </xf>
    <xf numFmtId="176" fontId="2" fillId="0" borderId="61" xfId="16" applyNumberFormat="1" applyFont="1" applyFill="1" applyBorder="1" applyAlignment="1">
      <alignment/>
    </xf>
    <xf numFmtId="176" fontId="2" fillId="0" borderId="15" xfId="16" applyNumberFormat="1" applyFont="1" applyFill="1" applyBorder="1" applyAlignment="1">
      <alignment/>
    </xf>
    <xf numFmtId="176" fontId="2" fillId="0" borderId="62" xfId="16" applyNumberFormat="1" applyFont="1" applyFill="1" applyBorder="1" applyAlignment="1">
      <alignment/>
    </xf>
    <xf numFmtId="176" fontId="2" fillId="0" borderId="63" xfId="16" applyNumberFormat="1" applyFont="1" applyFill="1" applyBorder="1" applyAlignment="1">
      <alignment wrapText="1"/>
    </xf>
    <xf numFmtId="0" fontId="7" fillId="0" borderId="64" xfId="0" applyFont="1" applyFill="1" applyBorder="1" applyAlignment="1">
      <alignment vertical="center" wrapText="1"/>
    </xf>
    <xf numFmtId="0" fontId="7" fillId="0" borderId="65" xfId="0" applyFont="1" applyFill="1" applyBorder="1" applyAlignment="1">
      <alignment vertical="center" wrapText="1"/>
    </xf>
    <xf numFmtId="176" fontId="2" fillId="0" borderId="66" xfId="16" applyNumberFormat="1" applyFont="1" applyFill="1" applyBorder="1" applyAlignment="1">
      <alignment wrapText="1"/>
    </xf>
    <xf numFmtId="176" fontId="2" fillId="0" borderId="23" xfId="16" applyNumberFormat="1" applyFont="1" applyFill="1" applyBorder="1" applyAlignment="1">
      <alignment/>
    </xf>
    <xf numFmtId="176" fontId="2" fillId="0" borderId="67" xfId="16" applyNumberFormat="1" applyFont="1" applyFill="1" applyBorder="1" applyAlignment="1">
      <alignment/>
    </xf>
    <xf numFmtId="176" fontId="2" fillId="0" borderId="20" xfId="16" applyNumberFormat="1" applyFont="1" applyFill="1" applyBorder="1" applyAlignment="1">
      <alignment/>
    </xf>
    <xf numFmtId="176" fontId="2" fillId="0" borderId="0" xfId="16" applyNumberFormat="1" applyFont="1" applyFill="1" applyBorder="1" applyAlignment="1">
      <alignment/>
    </xf>
    <xf numFmtId="0" fontId="7" fillId="0" borderId="68" xfId="0" applyFont="1" applyFill="1" applyBorder="1" applyAlignment="1">
      <alignment vertical="center" wrapText="1"/>
    </xf>
    <xf numFmtId="176" fontId="2" fillId="0" borderId="69" xfId="16" applyNumberFormat="1" applyFont="1" applyFill="1" applyBorder="1" applyAlignment="1">
      <alignment wrapText="1"/>
    </xf>
    <xf numFmtId="176" fontId="2" fillId="0" borderId="40" xfId="16" applyNumberFormat="1" applyFont="1" applyFill="1" applyBorder="1" applyAlignment="1">
      <alignment/>
    </xf>
    <xf numFmtId="0" fontId="7" fillId="0" borderId="0" xfId="0" applyFont="1" applyFill="1" applyAlignment="1">
      <alignment wrapText="1"/>
    </xf>
    <xf numFmtId="0" fontId="0" fillId="0" borderId="0" xfId="0" applyFill="1" applyAlignment="1">
      <alignment vertical="center"/>
    </xf>
    <xf numFmtId="176" fontId="2" fillId="0" borderId="39" xfId="16" applyNumberFormat="1" applyFont="1" applyFill="1" applyBorder="1" applyAlignment="1">
      <alignment/>
    </xf>
    <xf numFmtId="176" fontId="2" fillId="0" borderId="70" xfId="16" applyNumberFormat="1" applyFont="1" applyFill="1" applyBorder="1" applyAlignment="1">
      <alignment/>
    </xf>
    <xf numFmtId="0" fontId="7" fillId="0" borderId="70"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horizontal="left" vertical="top"/>
    </xf>
    <xf numFmtId="0" fontId="0" fillId="0" borderId="0" xfId="0" applyFill="1" applyAlignment="1">
      <alignment wrapText="1"/>
    </xf>
    <xf numFmtId="0" fontId="3" fillId="0" borderId="10" xfId="0" applyFont="1" applyFill="1" applyBorder="1" applyAlignment="1">
      <alignment horizontal="center"/>
    </xf>
    <xf numFmtId="0" fontId="3" fillId="0" borderId="0" xfId="0" applyFont="1"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right" wrapText="1"/>
    </xf>
    <xf numFmtId="176" fontId="2" fillId="0" borderId="0" xfId="0" applyNumberFormat="1" applyFont="1" applyFill="1" applyAlignment="1" quotePrefix="1">
      <alignment vertical="center"/>
    </xf>
    <xf numFmtId="176" fontId="0" fillId="0" borderId="0" xfId="0" applyNumberFormat="1" applyFill="1" applyAlignment="1">
      <alignment horizontal="right"/>
    </xf>
    <xf numFmtId="22" fontId="0" fillId="0" borderId="62" xfId="0" applyNumberFormat="1" applyFill="1" applyBorder="1" applyAlignment="1" quotePrefix="1">
      <alignment/>
    </xf>
    <xf numFmtId="22" fontId="0" fillId="0" borderId="0" xfId="0" applyNumberFormat="1" applyFill="1" applyBorder="1" applyAlignment="1" quotePrefix="1">
      <alignment/>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72" xfId="0" applyFont="1" applyFill="1" applyBorder="1" applyAlignment="1">
      <alignment horizontal="center" vertical="center"/>
    </xf>
    <xf numFmtId="49" fontId="7" fillId="0" borderId="54" xfId="0" applyNumberFormat="1" applyFont="1" applyFill="1" applyBorder="1" applyAlignment="1">
      <alignment vertical="center" wrapText="1"/>
    </xf>
    <xf numFmtId="0" fontId="7" fillId="0" borderId="73" xfId="0" applyFont="1" applyFill="1" applyBorder="1" applyAlignment="1">
      <alignment vertical="center"/>
    </xf>
    <xf numFmtId="49" fontId="7" fillId="0" borderId="68" xfId="0" applyNumberFormat="1" applyFont="1" applyFill="1" applyBorder="1" applyAlignment="1">
      <alignment vertical="center" wrapText="1"/>
    </xf>
    <xf numFmtId="0" fontId="7" fillId="0" borderId="71" xfId="0" applyFont="1" applyFill="1" applyBorder="1" applyAlignment="1">
      <alignment vertical="center" textRotation="255"/>
    </xf>
    <xf numFmtId="0" fontId="7" fillId="0" borderId="74" xfId="0" applyFont="1" applyFill="1" applyBorder="1" applyAlignment="1">
      <alignment vertical="center" textRotation="255"/>
    </xf>
    <xf numFmtId="0" fontId="7" fillId="0" borderId="39" xfId="0" applyFont="1" applyFill="1" applyBorder="1" applyAlignment="1">
      <alignment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38" xfId="0" applyFont="1" applyFill="1" applyBorder="1" applyAlignment="1">
      <alignment vertical="center" wrapText="1"/>
    </xf>
    <xf numFmtId="0" fontId="7" fillId="0" borderId="47" xfId="0" applyFont="1" applyFill="1" applyBorder="1" applyAlignment="1">
      <alignment vertical="center" wrapText="1"/>
    </xf>
    <xf numFmtId="0" fontId="7" fillId="0" borderId="19" xfId="0" applyFont="1" applyFill="1" applyBorder="1" applyAlignment="1">
      <alignment vertical="center"/>
    </xf>
    <xf numFmtId="0" fontId="7" fillId="0" borderId="40" xfId="0" applyFont="1" applyFill="1" applyBorder="1" applyAlignment="1">
      <alignment vertical="center" wrapText="1"/>
    </xf>
    <xf numFmtId="176" fontId="2" fillId="0" borderId="77" xfId="16" applyNumberFormat="1" applyFont="1" applyFill="1" applyBorder="1" applyAlignment="1">
      <alignment/>
    </xf>
    <xf numFmtId="0" fontId="7" fillId="0" borderId="78" xfId="0" applyFont="1" applyFill="1" applyBorder="1" applyAlignment="1">
      <alignment vertical="center" wrapText="1"/>
    </xf>
    <xf numFmtId="0" fontId="7" fillId="0" borderId="74" xfId="0" applyFont="1" applyFill="1" applyBorder="1" applyAlignment="1">
      <alignment vertical="center"/>
    </xf>
    <xf numFmtId="0" fontId="7" fillId="0" borderId="71" xfId="0" applyFont="1" applyFill="1" applyBorder="1" applyAlignment="1">
      <alignment vertical="center"/>
    </xf>
    <xf numFmtId="176" fontId="2" fillId="0" borderId="24" xfId="16" applyNumberFormat="1" applyFont="1" applyFill="1" applyBorder="1" applyAlignment="1">
      <alignment/>
    </xf>
    <xf numFmtId="0" fontId="7" fillId="0" borderId="14" xfId="0" applyFont="1" applyFill="1" applyBorder="1" applyAlignment="1">
      <alignment vertical="center" textRotation="255"/>
    </xf>
    <xf numFmtId="176" fontId="2" fillId="0" borderId="79" xfId="16" applyNumberFormat="1" applyFont="1" applyFill="1" applyBorder="1" applyAlignment="1">
      <alignment wrapText="1"/>
    </xf>
    <xf numFmtId="176" fontId="2" fillId="0" borderId="22" xfId="16" applyNumberFormat="1" applyFont="1" applyFill="1" applyBorder="1" applyAlignment="1">
      <alignment wrapText="1"/>
    </xf>
    <xf numFmtId="176" fontId="2" fillId="0" borderId="20" xfId="16" applyNumberFormat="1" applyFont="1" applyFill="1" applyBorder="1" applyAlignment="1">
      <alignment wrapText="1"/>
    </xf>
    <xf numFmtId="176" fontId="2" fillId="0" borderId="40" xfId="16" applyNumberFormat="1" applyFont="1" applyFill="1" applyBorder="1" applyAlignment="1">
      <alignment wrapText="1"/>
    </xf>
    <xf numFmtId="176" fontId="2" fillId="0" borderId="0" xfId="16" applyNumberFormat="1" applyFont="1" applyFill="1" applyBorder="1" applyAlignment="1">
      <alignment wrapText="1"/>
    </xf>
    <xf numFmtId="0" fontId="7" fillId="0" borderId="19" xfId="0" applyFont="1" applyFill="1" applyBorder="1" applyAlignment="1">
      <alignment vertical="center" textRotation="255"/>
    </xf>
    <xf numFmtId="0" fontId="7" fillId="0" borderId="0" xfId="0" applyFont="1" applyFill="1" applyAlignment="1">
      <alignment vertical="center"/>
    </xf>
    <xf numFmtId="176" fontId="2" fillId="0" borderId="69" xfId="16" applyNumberFormat="1" applyFont="1" applyFill="1" applyBorder="1" applyAlignment="1">
      <alignment horizontal="right" wrapText="1"/>
    </xf>
    <xf numFmtId="176" fontId="2" fillId="0" borderId="20" xfId="16" applyNumberFormat="1" applyFont="1" applyFill="1" applyBorder="1" applyAlignment="1">
      <alignment horizontal="right" wrapText="1"/>
    </xf>
    <xf numFmtId="176" fontId="2" fillId="0" borderId="40" xfId="16" applyNumberFormat="1" applyFont="1" applyFill="1" applyBorder="1" applyAlignment="1">
      <alignment horizontal="right" wrapText="1"/>
    </xf>
    <xf numFmtId="176" fontId="2" fillId="0" borderId="0" xfId="16" applyNumberFormat="1" applyFont="1" applyFill="1" applyBorder="1" applyAlignment="1">
      <alignment horizontal="right" wrapText="1"/>
    </xf>
    <xf numFmtId="176" fontId="2" fillId="0" borderId="62" xfId="16" applyNumberFormat="1" applyFont="1" applyFill="1" applyBorder="1" applyAlignment="1">
      <alignment horizontal="right" wrapText="1"/>
    </xf>
    <xf numFmtId="176" fontId="0" fillId="0" borderId="0" xfId="0" applyNumberFormat="1" applyFill="1" applyBorder="1" applyAlignment="1">
      <alignment vertical="center"/>
    </xf>
    <xf numFmtId="38" fontId="0" fillId="0" borderId="0" xfId="16" applyFill="1" applyBorder="1" applyAlignment="1">
      <alignment vertical="center"/>
    </xf>
    <xf numFmtId="38" fontId="0" fillId="0" borderId="0" xfId="0" applyNumberFormat="1" applyFill="1" applyBorder="1" applyAlignment="1">
      <alignment vertical="center"/>
    </xf>
    <xf numFmtId="176" fontId="2" fillId="0" borderId="80" xfId="16" applyNumberFormat="1" applyFont="1" applyFill="1" applyBorder="1" applyAlignment="1">
      <alignment/>
    </xf>
    <xf numFmtId="176" fontId="2" fillId="0" borderId="81" xfId="16" applyNumberFormat="1" applyFont="1" applyFill="1" applyBorder="1" applyAlignment="1">
      <alignment/>
    </xf>
    <xf numFmtId="176" fontId="2" fillId="0" borderId="82" xfId="16" applyNumberFormat="1" applyFont="1" applyFill="1" applyBorder="1" applyAlignment="1">
      <alignment/>
    </xf>
    <xf numFmtId="176" fontId="2" fillId="0" borderId="70" xfId="16" applyNumberFormat="1" applyFont="1" applyFill="1" applyBorder="1" applyAlignment="1">
      <alignment wrapText="1"/>
    </xf>
    <xf numFmtId="0" fontId="7" fillId="0" borderId="73" xfId="0" applyFont="1" applyFill="1" applyBorder="1" applyAlignment="1">
      <alignment horizontal="center" vertical="center"/>
    </xf>
    <xf numFmtId="0" fontId="7" fillId="0" borderId="62" xfId="0" applyFont="1" applyFill="1" applyBorder="1" applyAlignment="1">
      <alignment horizontal="center" vertical="center" wrapText="1"/>
    </xf>
    <xf numFmtId="0" fontId="7" fillId="0" borderId="68" xfId="0" applyFont="1" applyFill="1" applyBorder="1" applyAlignment="1">
      <alignment horizontal="center" vertical="center"/>
    </xf>
    <xf numFmtId="0" fontId="7" fillId="0" borderId="83" xfId="0" applyFont="1" applyFill="1" applyBorder="1" applyAlignment="1">
      <alignment horizontal="center" vertical="center"/>
    </xf>
    <xf numFmtId="49" fontId="7" fillId="0" borderId="84" xfId="0" applyNumberFormat="1" applyFont="1" applyFill="1" applyBorder="1" applyAlignment="1">
      <alignment vertical="center" wrapText="1"/>
    </xf>
    <xf numFmtId="0" fontId="2" fillId="0" borderId="0" xfId="0" applyFont="1" applyFill="1" applyAlignment="1">
      <alignment vertical="center"/>
    </xf>
    <xf numFmtId="176" fontId="2" fillId="0" borderId="0" xfId="0" applyNumberFormat="1" applyFont="1" applyFill="1" applyAlignment="1">
      <alignment vertical="center"/>
    </xf>
    <xf numFmtId="49" fontId="7" fillId="0" borderId="31" xfId="0" applyNumberFormat="1" applyFont="1" applyFill="1" applyBorder="1" applyAlignment="1">
      <alignment vertical="center" wrapText="1"/>
    </xf>
    <xf numFmtId="0" fontId="7" fillId="0" borderId="32" xfId="0" applyFont="1" applyFill="1" applyBorder="1" applyAlignment="1">
      <alignment horizontal="left" vertical="center" wrapText="1"/>
    </xf>
    <xf numFmtId="176" fontId="2" fillId="0" borderId="85" xfId="16" applyNumberFormat="1" applyFont="1" applyFill="1" applyBorder="1" applyAlignment="1">
      <alignment wrapText="1"/>
    </xf>
    <xf numFmtId="176" fontId="2" fillId="0" borderId="86" xfId="16" applyNumberFormat="1" applyFont="1" applyFill="1" applyBorder="1" applyAlignment="1">
      <alignment wrapText="1"/>
    </xf>
    <xf numFmtId="176" fontId="2" fillId="0" borderId="87" xfId="16" applyNumberFormat="1" applyFont="1" applyFill="1" applyBorder="1" applyAlignment="1">
      <alignment wrapText="1"/>
    </xf>
    <xf numFmtId="176" fontId="2" fillId="0" borderId="88" xfId="16" applyNumberFormat="1" applyFont="1" applyFill="1" applyBorder="1" applyAlignment="1">
      <alignment wrapText="1"/>
    </xf>
    <xf numFmtId="176" fontId="2" fillId="0" borderId="62" xfId="16" applyNumberFormat="1" applyFont="1" applyFill="1" applyBorder="1" applyAlignment="1">
      <alignment wrapText="1"/>
    </xf>
    <xf numFmtId="0" fontId="7" fillId="0" borderId="54"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33" xfId="0" applyFont="1" applyFill="1" applyBorder="1" applyAlignment="1">
      <alignment vertical="center" wrapText="1"/>
    </xf>
    <xf numFmtId="176" fontId="2" fillId="0" borderId="89" xfId="16" applyNumberFormat="1" applyFont="1" applyFill="1" applyBorder="1" applyAlignment="1">
      <alignment/>
    </xf>
    <xf numFmtId="49" fontId="7" fillId="0" borderId="0" xfId="0" applyNumberFormat="1" applyFont="1" applyFill="1" applyAlignment="1">
      <alignment horizontal="center" vertical="center"/>
    </xf>
    <xf numFmtId="49" fontId="7" fillId="0" borderId="0" xfId="0" applyNumberFormat="1" applyFont="1" applyFill="1" applyAlignment="1">
      <alignment vertical="center" wrapText="1"/>
    </xf>
    <xf numFmtId="49" fontId="7" fillId="0" borderId="29" xfId="0" applyNumberFormat="1" applyFont="1" applyFill="1" applyBorder="1" applyAlignment="1">
      <alignment vertical="center" wrapText="1"/>
    </xf>
    <xf numFmtId="49" fontId="7" fillId="0" borderId="64" xfId="0" applyNumberFormat="1" applyFont="1" applyFill="1" applyBorder="1" applyAlignment="1">
      <alignment vertical="center" wrapText="1"/>
    </xf>
    <xf numFmtId="49" fontId="7" fillId="0" borderId="65" xfId="0" applyNumberFormat="1" applyFont="1" applyFill="1" applyBorder="1" applyAlignment="1">
      <alignment vertical="center" wrapText="1"/>
    </xf>
    <xf numFmtId="49" fontId="7" fillId="0" borderId="32"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Border="1" applyAlignment="1">
      <alignment vertical="center" wrapText="1"/>
    </xf>
    <xf numFmtId="176" fontId="2" fillId="0" borderId="38" xfId="16" applyNumberFormat="1" applyFont="1" applyFill="1" applyBorder="1" applyAlignment="1">
      <alignment/>
    </xf>
    <xf numFmtId="176" fontId="2" fillId="0" borderId="75" xfId="16" applyNumberFormat="1" applyFont="1" applyFill="1" applyBorder="1" applyAlignment="1">
      <alignment/>
    </xf>
    <xf numFmtId="0" fontId="7" fillId="0" borderId="71" xfId="0" applyFont="1" applyFill="1" applyBorder="1" applyAlignment="1">
      <alignment horizontal="center" vertical="top" textRotation="255"/>
    </xf>
    <xf numFmtId="0" fontId="0" fillId="0" borderId="76" xfId="0" applyFill="1" applyBorder="1" applyAlignment="1">
      <alignment vertical="center"/>
    </xf>
    <xf numFmtId="0" fontId="7" fillId="0" borderId="64" xfId="0" applyFont="1" applyFill="1" applyBorder="1" applyAlignment="1">
      <alignment vertical="center"/>
    </xf>
    <xf numFmtId="49" fontId="7" fillId="0" borderId="80" xfId="0" applyNumberFormat="1" applyFont="1" applyFill="1" applyBorder="1" applyAlignment="1">
      <alignment wrapText="1"/>
    </xf>
    <xf numFmtId="176" fontId="2" fillId="0" borderId="76" xfId="16" applyNumberFormat="1" applyFont="1" applyFill="1" applyBorder="1" applyAlignment="1">
      <alignment/>
    </xf>
    <xf numFmtId="0" fontId="0" fillId="0" borderId="10" xfId="0" applyFill="1" applyBorder="1" applyAlignment="1">
      <alignment vertical="center"/>
    </xf>
    <xf numFmtId="176" fontId="2" fillId="0" borderId="82" xfId="16" applyNumberFormat="1" applyFont="1" applyFill="1" applyBorder="1" applyAlignment="1">
      <alignment wrapText="1"/>
    </xf>
    <xf numFmtId="0" fontId="7" fillId="0" borderId="90" xfId="0" applyFont="1" applyFill="1" applyBorder="1" applyAlignment="1">
      <alignment vertical="center" wrapText="1"/>
    </xf>
    <xf numFmtId="38" fontId="2" fillId="0" borderId="0" xfId="16" applyFont="1" applyFill="1" applyBorder="1" applyAlignment="1">
      <alignment horizontal="right" wrapText="1"/>
    </xf>
    <xf numFmtId="176" fontId="2" fillId="0" borderId="57" xfId="0" applyNumberFormat="1" applyFont="1" applyFill="1" applyBorder="1" applyAlignment="1">
      <alignment horizontal="right"/>
    </xf>
    <xf numFmtId="176" fontId="2" fillId="0" borderId="58" xfId="0" applyNumberFormat="1" applyFont="1" applyFill="1" applyBorder="1" applyAlignment="1">
      <alignment horizontal="right"/>
    </xf>
    <xf numFmtId="0" fontId="2" fillId="0" borderId="58" xfId="0" applyFont="1" applyFill="1" applyBorder="1" applyAlignment="1">
      <alignment horizontal="right" wrapText="1"/>
    </xf>
    <xf numFmtId="176" fontId="2" fillId="0" borderId="58" xfId="0" applyNumberFormat="1" applyFont="1" applyFill="1" applyBorder="1" applyAlignment="1">
      <alignment horizontal="right" wrapText="1"/>
    </xf>
    <xf numFmtId="176" fontId="2" fillId="0" borderId="78" xfId="0" applyNumberFormat="1" applyFont="1" applyFill="1" applyBorder="1" applyAlignment="1">
      <alignment horizontal="right" wrapText="1"/>
    </xf>
    <xf numFmtId="176" fontId="2" fillId="0" borderId="54" xfId="0" applyNumberFormat="1" applyFont="1" applyFill="1" applyBorder="1" applyAlignment="1">
      <alignment horizontal="center" vertical="center" wrapText="1"/>
    </xf>
    <xf numFmtId="176" fontId="2" fillId="0" borderId="54" xfId="0" applyNumberFormat="1" applyFont="1" applyFill="1" applyBorder="1" applyAlignment="1">
      <alignment horizontal="right" wrapText="1"/>
    </xf>
    <xf numFmtId="0" fontId="7" fillId="0" borderId="19" xfId="0" applyFont="1" applyFill="1" applyBorder="1" applyAlignment="1">
      <alignment horizontal="center" vertical="top" textRotation="255"/>
    </xf>
    <xf numFmtId="38" fontId="2" fillId="0" borderId="70" xfId="16" applyFont="1" applyFill="1" applyBorder="1" applyAlignment="1">
      <alignment horizontal="right" wrapText="1"/>
    </xf>
    <xf numFmtId="176" fontId="2" fillId="0" borderId="70" xfId="0" applyNumberFormat="1" applyFont="1" applyFill="1" applyBorder="1" applyAlignment="1">
      <alignment horizontal="right"/>
    </xf>
    <xf numFmtId="0" fontId="2" fillId="0" borderId="67" xfId="0" applyFont="1" applyFill="1" applyBorder="1" applyAlignment="1">
      <alignment horizontal="right" wrapText="1"/>
    </xf>
    <xf numFmtId="176" fontId="2" fillId="0" borderId="20" xfId="0" applyNumberFormat="1" applyFont="1" applyFill="1" applyBorder="1" applyAlignment="1">
      <alignment horizontal="right" wrapText="1"/>
    </xf>
    <xf numFmtId="176" fontId="2" fillId="0" borderId="36" xfId="0" applyNumberFormat="1" applyFont="1" applyFill="1" applyBorder="1" applyAlignment="1">
      <alignment horizontal="right" wrapText="1"/>
    </xf>
    <xf numFmtId="176" fontId="2" fillId="0" borderId="70" xfId="0" applyNumberFormat="1" applyFont="1" applyFill="1" applyBorder="1" applyAlignment="1">
      <alignment horizontal="center" vertical="center" wrapText="1"/>
    </xf>
    <xf numFmtId="176" fontId="2" fillId="0" borderId="37" xfId="16" applyNumberFormat="1" applyFont="1" applyFill="1" applyBorder="1" applyAlignment="1">
      <alignment/>
    </xf>
    <xf numFmtId="176" fontId="2" fillId="0" borderId="9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80" xfId="16" applyNumberFormat="1" applyFont="1" applyFill="1" applyBorder="1" applyAlignment="1">
      <alignment wrapText="1"/>
    </xf>
    <xf numFmtId="176" fontId="2" fillId="0" borderId="81" xfId="16" applyNumberFormat="1" applyFont="1" applyFill="1" applyBorder="1" applyAlignment="1">
      <alignment wrapText="1"/>
    </xf>
    <xf numFmtId="0" fontId="0" fillId="0" borderId="75" xfId="0" applyFill="1" applyBorder="1" applyAlignment="1">
      <alignment vertical="center"/>
    </xf>
    <xf numFmtId="176" fontId="2" fillId="0" borderId="92" xfId="16" applyNumberFormat="1" applyFont="1" applyFill="1" applyBorder="1" applyAlignment="1">
      <alignment wrapText="1"/>
    </xf>
    <xf numFmtId="0" fontId="7" fillId="0" borderId="84" xfId="0" applyFont="1" applyFill="1" applyBorder="1" applyAlignment="1">
      <alignment vertical="center" wrapText="1"/>
    </xf>
    <xf numFmtId="176" fontId="2" fillId="0" borderId="93" xfId="16" applyNumberFormat="1" applyFont="1" applyFill="1" applyBorder="1" applyAlignment="1">
      <alignment wrapText="1"/>
    </xf>
    <xf numFmtId="176" fontId="2" fillId="0" borderId="89" xfId="16" applyNumberFormat="1" applyFont="1" applyFill="1" applyBorder="1" applyAlignment="1">
      <alignment wrapText="1"/>
    </xf>
    <xf numFmtId="176" fontId="2" fillId="0" borderId="94" xfId="16" applyNumberFormat="1" applyFont="1" applyFill="1" applyBorder="1" applyAlignment="1">
      <alignment wrapText="1"/>
    </xf>
    <xf numFmtId="176" fontId="2" fillId="0" borderId="6" xfId="16" applyNumberFormat="1" applyFont="1" applyFill="1" applyBorder="1" applyAlignment="1">
      <alignment wrapText="1"/>
    </xf>
    <xf numFmtId="176" fontId="2" fillId="0" borderId="5" xfId="16" applyNumberFormat="1" applyFont="1" applyFill="1" applyBorder="1" applyAlignment="1">
      <alignment wrapText="1"/>
    </xf>
    <xf numFmtId="176" fontId="2" fillId="0" borderId="95" xfId="16" applyNumberFormat="1" applyFont="1" applyFill="1" applyBorder="1" applyAlignment="1">
      <alignment wrapText="1"/>
    </xf>
    <xf numFmtId="176" fontId="2" fillId="0" borderId="37" xfId="16" applyNumberFormat="1" applyFont="1" applyFill="1" applyBorder="1" applyAlignment="1">
      <alignment wrapText="1"/>
    </xf>
    <xf numFmtId="176" fontId="2" fillId="0" borderId="52" xfId="16" applyNumberFormat="1" applyFont="1" applyFill="1" applyBorder="1" applyAlignment="1">
      <alignment wrapText="1"/>
    </xf>
    <xf numFmtId="176" fontId="2" fillId="0" borderId="48" xfId="16" applyNumberFormat="1" applyFont="1" applyFill="1" applyBorder="1" applyAlignment="1">
      <alignment wrapText="1"/>
    </xf>
    <xf numFmtId="176" fontId="2" fillId="0" borderId="76" xfId="16" applyNumberFormat="1" applyFont="1" applyFill="1" applyBorder="1" applyAlignment="1">
      <alignment wrapText="1"/>
    </xf>
    <xf numFmtId="176" fontId="2" fillId="0" borderId="10" xfId="16" applyNumberFormat="1" applyFont="1" applyFill="1" applyBorder="1" applyAlignment="1">
      <alignment wrapText="1"/>
    </xf>
    <xf numFmtId="176" fontId="2" fillId="0" borderId="35" xfId="16" applyNumberFormat="1" applyFont="1" applyFill="1" applyBorder="1" applyAlignment="1">
      <alignment wrapText="1"/>
    </xf>
    <xf numFmtId="176" fontId="2" fillId="0" borderId="38" xfId="16" applyNumberFormat="1" applyFont="1" applyFill="1" applyBorder="1" applyAlignment="1">
      <alignment wrapText="1"/>
    </xf>
    <xf numFmtId="176" fontId="2" fillId="0" borderId="13" xfId="16" applyNumberFormat="1" applyFont="1" applyFill="1" applyBorder="1" applyAlignment="1">
      <alignment wrapText="1"/>
    </xf>
    <xf numFmtId="176" fontId="2" fillId="0" borderId="96" xfId="16" applyNumberFormat="1" applyFont="1" applyFill="1" applyBorder="1" applyAlignment="1">
      <alignment wrapText="1"/>
    </xf>
    <xf numFmtId="0" fontId="0" fillId="0" borderId="80" xfId="0" applyFill="1" applyBorder="1" applyAlignment="1">
      <alignment vertical="center"/>
    </xf>
    <xf numFmtId="0" fontId="7" fillId="0" borderId="37" xfId="0" applyFont="1" applyFill="1" applyBorder="1" applyAlignment="1">
      <alignment vertical="center" wrapText="1"/>
    </xf>
    <xf numFmtId="176" fontId="2" fillId="0" borderId="97" xfId="16" applyNumberFormat="1" applyFont="1" applyFill="1" applyBorder="1" applyAlignment="1">
      <alignment/>
    </xf>
    <xf numFmtId="176" fontId="2" fillId="0" borderId="95" xfId="16" applyNumberFormat="1" applyFont="1" applyFill="1" applyBorder="1" applyAlignment="1">
      <alignment/>
    </xf>
    <xf numFmtId="176" fontId="2" fillId="0" borderId="29" xfId="16" applyNumberFormat="1" applyFont="1" applyFill="1" applyBorder="1" applyAlignment="1">
      <alignment wrapText="1"/>
    </xf>
    <xf numFmtId="176" fontId="2" fillId="0" borderId="33" xfId="16" applyNumberFormat="1" applyFont="1" applyFill="1" applyBorder="1" applyAlignment="1">
      <alignment wrapText="1"/>
    </xf>
    <xf numFmtId="176" fontId="2" fillId="0" borderId="65" xfId="16" applyNumberFormat="1" applyFont="1" applyFill="1" applyBorder="1" applyAlignment="1">
      <alignment wrapText="1"/>
    </xf>
    <xf numFmtId="176" fontId="2" fillId="0" borderId="31" xfId="16" applyNumberFormat="1" applyFont="1" applyFill="1" applyBorder="1" applyAlignment="1">
      <alignment wrapText="1"/>
    </xf>
    <xf numFmtId="176" fontId="2" fillId="0" borderId="84" xfId="16" applyNumberFormat="1" applyFont="1" applyFill="1" applyBorder="1" applyAlignment="1">
      <alignment wrapText="1"/>
    </xf>
    <xf numFmtId="176" fontId="2" fillId="0" borderId="68" xfId="16" applyNumberFormat="1" applyFont="1" applyFill="1" applyBorder="1" applyAlignment="1">
      <alignment wrapText="1"/>
    </xf>
    <xf numFmtId="176" fontId="2" fillId="0" borderId="36" xfId="16" applyNumberFormat="1" applyFont="1" applyFill="1" applyBorder="1" applyAlignment="1">
      <alignment/>
    </xf>
    <xf numFmtId="0" fontId="7" fillId="0" borderId="1"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2" fillId="0" borderId="98" xfId="16" applyNumberFormat="1" applyFont="1" applyFill="1" applyBorder="1" applyAlignment="1">
      <alignment/>
    </xf>
    <xf numFmtId="176" fontId="2" fillId="0" borderId="99" xfId="16" applyNumberFormat="1" applyFont="1" applyFill="1" applyBorder="1" applyAlignment="1">
      <alignment/>
    </xf>
    <xf numFmtId="176" fontId="2" fillId="0" borderId="83" xfId="16" applyNumberFormat="1" applyFont="1" applyFill="1" applyBorder="1" applyAlignment="1">
      <alignment/>
    </xf>
    <xf numFmtId="176" fontId="2" fillId="0" borderId="5" xfId="16" applyNumberFormat="1" applyFont="1" applyFill="1" applyBorder="1" applyAlignment="1">
      <alignment/>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shrinkToFit="1"/>
    </xf>
    <xf numFmtId="38" fontId="0" fillId="0" borderId="10" xfId="16" applyFill="1" applyBorder="1" applyAlignment="1">
      <alignment/>
    </xf>
    <xf numFmtId="38" fontId="0" fillId="0" borderId="10" xfId="16" applyFont="1" applyFill="1" applyBorder="1" applyAlignment="1">
      <alignment/>
    </xf>
    <xf numFmtId="38" fontId="0" fillId="0" borderId="10" xfId="16" applyFill="1" applyBorder="1" applyAlignment="1">
      <alignment vertical="center"/>
    </xf>
    <xf numFmtId="38" fontId="0" fillId="0" borderId="15" xfId="16" applyFill="1" applyBorder="1" applyAlignment="1">
      <alignment vertical="center"/>
    </xf>
    <xf numFmtId="38" fontId="0" fillId="0" borderId="58" xfId="16" applyFill="1" applyBorder="1" applyAlignment="1">
      <alignment vertical="center"/>
    </xf>
    <xf numFmtId="38" fontId="2" fillId="0" borderId="0" xfId="16" applyFont="1" applyFill="1" applyAlignment="1">
      <alignment vertical="center"/>
    </xf>
    <xf numFmtId="176" fontId="2" fillId="0" borderId="19" xfId="16" applyNumberFormat="1" applyFont="1" applyFill="1" applyBorder="1" applyAlignment="1">
      <alignment horizontal="right" wrapText="1"/>
    </xf>
    <xf numFmtId="176" fontId="2" fillId="0" borderId="100" xfId="16" applyNumberFormat="1" applyFont="1" applyFill="1" applyBorder="1" applyAlignment="1">
      <alignment horizontal="right" wrapText="1"/>
    </xf>
    <xf numFmtId="0" fontId="7" fillId="0" borderId="101" xfId="0" applyFont="1" applyFill="1" applyBorder="1" applyAlignment="1">
      <alignment vertical="center" wrapText="1"/>
    </xf>
    <xf numFmtId="0" fontId="0" fillId="0" borderId="101" xfId="0" applyFill="1" applyBorder="1" applyAlignment="1">
      <alignment vertical="center"/>
    </xf>
    <xf numFmtId="0" fontId="0" fillId="0" borderId="29" xfId="0" applyFill="1" applyBorder="1" applyAlignment="1">
      <alignment vertical="center"/>
    </xf>
    <xf numFmtId="0" fontId="7" fillId="0" borderId="72"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53" xfId="0" applyFont="1" applyFill="1" applyBorder="1" applyAlignment="1">
      <alignment vertical="center" wrapText="1"/>
    </xf>
    <xf numFmtId="0" fontId="7" fillId="0" borderId="48" xfId="0" applyFont="1" applyFill="1" applyBorder="1" applyAlignment="1">
      <alignment vertical="center" wrapText="1"/>
    </xf>
    <xf numFmtId="0" fontId="7" fillId="0" borderId="81" xfId="0" applyFont="1" applyFill="1" applyBorder="1" applyAlignment="1">
      <alignment vertical="center" wrapText="1"/>
    </xf>
    <xf numFmtId="0" fontId="0" fillId="0" borderId="74" xfId="0" applyFill="1" applyBorder="1" applyAlignment="1">
      <alignment vertical="center"/>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176" fontId="7" fillId="0" borderId="91" xfId="0" applyNumberFormat="1" applyFont="1" applyFill="1" applyBorder="1" applyAlignment="1">
      <alignment horizontal="center" vertical="center"/>
    </xf>
    <xf numFmtId="0" fontId="7" fillId="0" borderId="104" xfId="0" applyFont="1" applyFill="1" applyBorder="1" applyAlignment="1">
      <alignment horizontal="center" vertical="center" wrapText="1"/>
    </xf>
    <xf numFmtId="0" fontId="7" fillId="0" borderId="105" xfId="0" applyFont="1" applyFill="1" applyBorder="1" applyAlignment="1">
      <alignment horizontal="center" vertical="center" wrapText="1"/>
    </xf>
    <xf numFmtId="176" fontId="7" fillId="0" borderId="106" xfId="0" applyNumberFormat="1" applyFont="1" applyFill="1" applyBorder="1" applyAlignment="1">
      <alignment vertical="center"/>
    </xf>
    <xf numFmtId="0" fontId="7" fillId="0" borderId="107" xfId="0" applyFont="1" applyFill="1" applyBorder="1" applyAlignment="1">
      <alignment vertical="center" wrapText="1"/>
    </xf>
    <xf numFmtId="176" fontId="2" fillId="0" borderId="7" xfId="16" applyNumberFormat="1" applyFont="1" applyFill="1" applyBorder="1" applyAlignment="1">
      <alignment/>
    </xf>
    <xf numFmtId="176" fontId="10" fillId="0" borderId="37" xfId="16" applyNumberFormat="1" applyFont="1" applyFill="1" applyBorder="1" applyAlignment="1">
      <alignment/>
    </xf>
    <xf numFmtId="176" fontId="10" fillId="0" borderId="38" xfId="16" applyNumberFormat="1" applyFont="1" applyFill="1" applyBorder="1" applyAlignment="1">
      <alignment/>
    </xf>
    <xf numFmtId="176" fontId="10" fillId="0" borderId="3" xfId="16" applyNumberFormat="1" applyFont="1" applyFill="1" applyBorder="1" applyAlignment="1">
      <alignment/>
    </xf>
    <xf numFmtId="0" fontId="11" fillId="0" borderId="0" xfId="0" applyFont="1" applyFill="1" applyAlignment="1">
      <alignment horizontal="center"/>
    </xf>
    <xf numFmtId="0" fontId="0" fillId="0" borderId="99" xfId="0" applyBorder="1" applyAlignment="1">
      <alignment horizontal="center" vertical="center"/>
    </xf>
    <xf numFmtId="0" fontId="0" fillId="0" borderId="52" xfId="0" applyFill="1" applyBorder="1" applyAlignment="1">
      <alignment vertical="center"/>
    </xf>
    <xf numFmtId="0" fontId="7" fillId="0" borderId="108" xfId="0" applyFont="1" applyFill="1" applyBorder="1" applyAlignment="1">
      <alignment vertical="center" wrapText="1"/>
    </xf>
    <xf numFmtId="0" fontId="0" fillId="0" borderId="15" xfId="0" applyFill="1" applyBorder="1" applyAlignment="1">
      <alignment vertical="center"/>
    </xf>
    <xf numFmtId="0" fontId="7" fillId="0" borderId="73" xfId="0" applyFont="1" applyFill="1" applyBorder="1" applyAlignment="1">
      <alignment vertical="center" textRotation="255"/>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9" xfId="0" applyBorder="1" applyAlignment="1">
      <alignment horizontal="center" vertical="center"/>
    </xf>
    <xf numFmtId="0" fontId="0" fillId="0" borderId="67" xfId="0" applyBorder="1" applyAlignment="1">
      <alignment horizontal="center" vertical="center"/>
    </xf>
    <xf numFmtId="0" fontId="0" fillId="0" borderId="67" xfId="0" applyFill="1" applyBorder="1" applyAlignment="1">
      <alignment horizontal="center" vertical="center"/>
    </xf>
    <xf numFmtId="0" fontId="0" fillId="0" borderId="40" xfId="0" applyFill="1" applyBorder="1" applyAlignment="1">
      <alignment horizontal="center" vertical="center"/>
    </xf>
    <xf numFmtId="0" fontId="0" fillId="0" borderId="110" xfId="0" applyBorder="1" applyAlignment="1">
      <alignment horizontal="center"/>
    </xf>
    <xf numFmtId="0" fontId="0" fillId="0" borderId="52" xfId="0" applyBorder="1" applyAlignment="1">
      <alignment/>
    </xf>
    <xf numFmtId="176" fontId="13" fillId="0" borderId="111" xfId="16" applyNumberFormat="1" applyFont="1" applyBorder="1" applyAlignment="1">
      <alignment horizontal="right"/>
    </xf>
    <xf numFmtId="0" fontId="0" fillId="0" borderId="51" xfId="0" applyBorder="1" applyAlignment="1">
      <alignment horizontal="center"/>
    </xf>
    <xf numFmtId="176" fontId="13" fillId="0" borderId="111" xfId="16" applyNumberFormat="1" applyFont="1" applyBorder="1" applyAlignment="1" quotePrefix="1">
      <alignment horizontal="right"/>
    </xf>
    <xf numFmtId="38" fontId="0" fillId="0" borderId="51" xfId="16" applyFont="1" applyBorder="1" applyAlignment="1">
      <alignment horizontal="center"/>
    </xf>
    <xf numFmtId="176" fontId="13" fillId="0" borderId="76" xfId="16" applyNumberFormat="1" applyFont="1" applyBorder="1" applyAlignment="1">
      <alignment horizontal="right"/>
    </xf>
    <xf numFmtId="0" fontId="0" fillId="0" borderId="14" xfId="0" applyBorder="1" applyAlignment="1">
      <alignment horizontal="center"/>
    </xf>
    <xf numFmtId="0" fontId="0" fillId="0" borderId="15" xfId="0" applyBorder="1" applyAlignment="1">
      <alignment/>
    </xf>
    <xf numFmtId="38" fontId="13" fillId="0" borderId="112" xfId="16" applyFont="1" applyBorder="1" applyAlignment="1" quotePrefix="1">
      <alignment horizontal="right"/>
    </xf>
    <xf numFmtId="0" fontId="0" fillId="0" borderId="113" xfId="0" applyBorder="1" applyAlignment="1">
      <alignment horizontal="center"/>
    </xf>
    <xf numFmtId="38" fontId="13" fillId="0" borderId="114" xfId="16" applyFont="1" applyBorder="1" applyAlignment="1" quotePrefix="1">
      <alignment horizontal="right"/>
    </xf>
    <xf numFmtId="0" fontId="0" fillId="0" borderId="61" xfId="0" applyBorder="1" applyAlignment="1">
      <alignment horizontal="center"/>
    </xf>
    <xf numFmtId="0" fontId="13" fillId="0" borderId="39" xfId="0" applyFont="1" applyBorder="1" applyAlignment="1" quotePrefix="1">
      <alignment horizontal="right"/>
    </xf>
    <xf numFmtId="0" fontId="0" fillId="0" borderId="19" xfId="0" applyBorder="1" applyAlignment="1">
      <alignment horizontal="center"/>
    </xf>
    <xf numFmtId="0" fontId="0" fillId="0" borderId="20" xfId="0" applyBorder="1" applyAlignment="1">
      <alignment vertical="center"/>
    </xf>
    <xf numFmtId="176" fontId="13" fillId="0" borderId="109" xfId="16" applyNumberFormat="1" applyFont="1" applyBorder="1" applyAlignment="1">
      <alignment horizontal="right"/>
    </xf>
    <xf numFmtId="0" fontId="0" fillId="0" borderId="98" xfId="0" applyBorder="1" applyAlignment="1">
      <alignment horizontal="center"/>
    </xf>
    <xf numFmtId="0" fontId="0" fillId="0" borderId="67" xfId="0" applyBorder="1" applyAlignment="1">
      <alignment horizontal="center"/>
    </xf>
    <xf numFmtId="176" fontId="13" fillId="0" borderId="40" xfId="16" applyNumberFormat="1" applyFont="1" applyBorder="1" applyAlignment="1">
      <alignment horizontal="right"/>
    </xf>
    <xf numFmtId="0" fontId="14" fillId="0" borderId="0" xfId="0" applyFont="1" applyFill="1" applyBorder="1" applyAlignment="1">
      <alignment vertical="center"/>
    </xf>
    <xf numFmtId="0" fontId="0" fillId="0" borderId="0" xfId="0" applyAlignment="1">
      <alignment horizontal="right" vertical="top"/>
    </xf>
    <xf numFmtId="0" fontId="0" fillId="0" borderId="71" xfId="0" applyBorder="1" applyAlignment="1">
      <alignment horizontal="center"/>
    </xf>
    <xf numFmtId="0" fontId="0" fillId="0" borderId="115" xfId="0" applyBorder="1" applyAlignment="1">
      <alignment vertical="center"/>
    </xf>
    <xf numFmtId="176" fontId="13" fillId="0" borderId="116" xfId="16" applyNumberFormat="1" applyFont="1" applyBorder="1" applyAlignment="1">
      <alignment horizontal="right"/>
    </xf>
    <xf numFmtId="38" fontId="13" fillId="0" borderId="116" xfId="16" applyFont="1" applyBorder="1" applyAlignment="1">
      <alignment horizontal="right"/>
    </xf>
    <xf numFmtId="38" fontId="0" fillId="0" borderId="117" xfId="16" applyFont="1" applyBorder="1" applyAlignment="1">
      <alignment horizontal="center"/>
    </xf>
    <xf numFmtId="176" fontId="13" fillId="0" borderId="78" xfId="16" applyNumberFormat="1" applyFont="1" applyBorder="1" applyAlignment="1">
      <alignment horizontal="right"/>
    </xf>
    <xf numFmtId="0" fontId="0" fillId="0" borderId="15" xfId="0" applyBorder="1" applyAlignment="1">
      <alignment vertical="center"/>
    </xf>
    <xf numFmtId="38" fontId="13" fillId="0" borderId="112" xfId="16" applyFont="1" applyBorder="1" applyAlignment="1">
      <alignment/>
    </xf>
    <xf numFmtId="176" fontId="13" fillId="0" borderId="38" xfId="16" applyNumberFormat="1" applyFont="1" applyBorder="1" applyAlignment="1" quotePrefix="1">
      <alignment horizontal="right"/>
    </xf>
    <xf numFmtId="38" fontId="13" fillId="0" borderId="109" xfId="16" applyFont="1" applyBorder="1" applyAlignment="1">
      <alignment horizontal="right"/>
    </xf>
    <xf numFmtId="176" fontId="13" fillId="0" borderId="40" xfId="0" applyNumberFormat="1" applyFont="1" applyBorder="1" applyAlignment="1">
      <alignment horizontal="right"/>
    </xf>
    <xf numFmtId="176" fontId="0" fillId="0" borderId="0" xfId="16" applyNumberFormat="1" applyFont="1" applyBorder="1" applyAlignment="1">
      <alignment horizontal="right"/>
    </xf>
    <xf numFmtId="38" fontId="0" fillId="0" borderId="0" xfId="16" applyFont="1" applyBorder="1" applyAlignment="1">
      <alignment/>
    </xf>
    <xf numFmtId="38" fontId="0" fillId="0" borderId="0" xfId="16" applyBorder="1" applyAlignment="1">
      <alignment/>
    </xf>
    <xf numFmtId="0" fontId="0" fillId="0" borderId="78"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08" xfId="0" applyBorder="1" applyAlignment="1">
      <alignment horizontal="center" vertical="center"/>
    </xf>
    <xf numFmtId="0" fontId="0" fillId="0" borderId="51" xfId="0" applyBorder="1" applyAlignment="1">
      <alignment horizontal="right" vertical="center"/>
    </xf>
    <xf numFmtId="0" fontId="0" fillId="0" borderId="52" xfId="0" applyFill="1" applyBorder="1" applyAlignment="1">
      <alignment horizontal="right" vertical="center"/>
    </xf>
    <xf numFmtId="0" fontId="0" fillId="0" borderId="120" xfId="0" applyFill="1" applyBorder="1" applyAlignment="1">
      <alignment horizontal="right" vertical="center"/>
    </xf>
    <xf numFmtId="0" fontId="0" fillId="0" borderId="121" xfId="0" applyFill="1" applyBorder="1" applyAlignment="1">
      <alignment horizontal="right" vertical="center"/>
    </xf>
    <xf numFmtId="0" fontId="0" fillId="0" borderId="76" xfId="0" applyBorder="1" applyAlignment="1">
      <alignment horizontal="right" vertical="center"/>
    </xf>
    <xf numFmtId="0" fontId="0" fillId="0" borderId="15" xfId="0" applyBorder="1" applyAlignment="1">
      <alignment horizontal="right" vertical="center"/>
    </xf>
    <xf numFmtId="0" fontId="0" fillId="0" borderId="15" xfId="0" applyFill="1" applyBorder="1" applyAlignment="1">
      <alignment horizontal="right" vertical="center"/>
    </xf>
    <xf numFmtId="0" fontId="0" fillId="0" borderId="122" xfId="0" applyFill="1" applyBorder="1" applyAlignment="1">
      <alignment horizontal="right" vertical="center"/>
    </xf>
    <xf numFmtId="0" fontId="0" fillId="0" borderId="123" xfId="0" applyFill="1" applyBorder="1" applyAlignment="1">
      <alignment horizontal="right" vertical="center"/>
    </xf>
    <xf numFmtId="0" fontId="0" fillId="0" borderId="39" xfId="0" applyBorder="1" applyAlignment="1">
      <alignment horizontal="right" vertical="center"/>
    </xf>
    <xf numFmtId="0" fontId="0" fillId="0" borderId="2" xfId="0" applyBorder="1" applyAlignment="1">
      <alignment horizontal="right" vertical="center"/>
    </xf>
    <xf numFmtId="0" fontId="0" fillId="0" borderId="2" xfId="0" applyFill="1" applyBorder="1" applyAlignment="1">
      <alignment horizontal="right" vertical="center"/>
    </xf>
    <xf numFmtId="0" fontId="0" fillId="0" borderId="118" xfId="0" applyFill="1" applyBorder="1" applyAlignment="1">
      <alignment horizontal="right" vertical="center"/>
    </xf>
    <xf numFmtId="0" fontId="0" fillId="0" borderId="119" xfId="0" applyFill="1" applyBorder="1" applyAlignment="1">
      <alignment horizontal="right" vertical="center"/>
    </xf>
    <xf numFmtId="0" fontId="0" fillId="0" borderId="3" xfId="0" applyBorder="1" applyAlignment="1">
      <alignment horizontal="right" vertical="center"/>
    </xf>
    <xf numFmtId="0" fontId="0" fillId="0" borderId="99" xfId="0" applyBorder="1" applyAlignment="1">
      <alignment horizontal="right" vertical="center"/>
    </xf>
    <xf numFmtId="0" fontId="0" fillId="0" borderId="99" xfId="0" applyFill="1" applyBorder="1" applyAlignment="1">
      <alignment horizontal="right" vertical="center"/>
    </xf>
    <xf numFmtId="0" fontId="0" fillId="0" borderId="124" xfId="0" applyFill="1" applyBorder="1" applyAlignment="1">
      <alignment horizontal="right" vertical="center"/>
    </xf>
    <xf numFmtId="0" fontId="0" fillId="0" borderId="125" xfId="0" applyFill="1" applyBorder="1" applyAlignment="1">
      <alignment horizontal="right" vertical="center"/>
    </xf>
    <xf numFmtId="0" fontId="0" fillId="0" borderId="108" xfId="0" applyBorder="1" applyAlignment="1">
      <alignment horizontal="right" vertical="center"/>
    </xf>
    <xf numFmtId="0" fontId="0" fillId="0" borderId="103" xfId="0" applyFill="1" applyBorder="1" applyAlignment="1">
      <alignment horizontal="right" vertical="center"/>
    </xf>
    <xf numFmtId="0" fontId="6" fillId="0" borderId="0" xfId="0" applyFont="1" applyAlignment="1">
      <alignment vertical="center"/>
    </xf>
    <xf numFmtId="176" fontId="2" fillId="0" borderId="19" xfId="16" applyNumberFormat="1" applyFont="1" applyFill="1" applyBorder="1" applyAlignment="1">
      <alignment/>
    </xf>
    <xf numFmtId="176" fontId="2" fillId="0" borderId="109" xfId="16" applyNumberFormat="1" applyFont="1" applyFill="1" applyBorder="1" applyAlignment="1">
      <alignment/>
    </xf>
    <xf numFmtId="0" fontId="0" fillId="0" borderId="10" xfId="0" applyFont="1" applyBorder="1" applyAlignment="1">
      <alignment horizontal="center" vertical="center"/>
    </xf>
    <xf numFmtId="0" fontId="7" fillId="0" borderId="14" xfId="0" applyFont="1" applyFill="1" applyBorder="1" applyAlignment="1">
      <alignment vertical="center"/>
    </xf>
    <xf numFmtId="176" fontId="2" fillId="0" borderId="19" xfId="16" applyNumberFormat="1" applyFont="1" applyFill="1" applyBorder="1" applyAlignment="1">
      <alignment wrapText="1"/>
    </xf>
    <xf numFmtId="176" fontId="2" fillId="0" borderId="85" xfId="16" applyNumberFormat="1" applyFont="1" applyFill="1" applyBorder="1" applyAlignment="1">
      <alignment/>
    </xf>
    <xf numFmtId="0" fontId="0" fillId="0" borderId="65"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176" fontId="2" fillId="0" borderId="86" xfId="16" applyNumberFormat="1" applyFont="1" applyFill="1" applyBorder="1" applyAlignment="1">
      <alignment/>
    </xf>
    <xf numFmtId="0" fontId="0" fillId="0" borderId="67" xfId="0" applyFill="1" applyBorder="1" applyAlignment="1">
      <alignment vertical="center"/>
    </xf>
    <xf numFmtId="176" fontId="2" fillId="0" borderId="60" xfId="16" applyNumberFormat="1" applyFont="1" applyFill="1" applyBorder="1" applyAlignment="1">
      <alignment wrapText="1"/>
    </xf>
    <xf numFmtId="0" fontId="0" fillId="0" borderId="51" xfId="0" applyFill="1" applyBorder="1" applyAlignment="1">
      <alignment vertical="center"/>
    </xf>
    <xf numFmtId="176" fontId="2" fillId="0" borderId="1" xfId="16" applyNumberFormat="1" applyFont="1" applyFill="1" applyBorder="1" applyAlignment="1">
      <alignment wrapText="1"/>
    </xf>
    <xf numFmtId="0" fontId="0" fillId="0" borderId="20" xfId="0" applyFill="1" applyBorder="1" applyAlignment="1">
      <alignment vertical="center"/>
    </xf>
    <xf numFmtId="176" fontId="2" fillId="0" borderId="2" xfId="16" applyNumberFormat="1" applyFont="1" applyFill="1" applyBorder="1" applyAlignment="1">
      <alignment wrapText="1"/>
    </xf>
    <xf numFmtId="0" fontId="0" fillId="0" borderId="36" xfId="0" applyFill="1" applyBorder="1" applyAlignment="1">
      <alignment vertical="center"/>
    </xf>
    <xf numFmtId="176" fontId="10" fillId="0" borderId="85" xfId="16" applyNumberFormat="1" applyFont="1" applyFill="1" applyBorder="1" applyAlignment="1">
      <alignment/>
    </xf>
    <xf numFmtId="0" fontId="0" fillId="0" borderId="48" xfId="0" applyFill="1" applyBorder="1" applyAlignment="1">
      <alignment vertical="center"/>
    </xf>
    <xf numFmtId="176" fontId="10" fillId="0" borderId="48" xfId="16" applyNumberFormat="1" applyFont="1" applyFill="1" applyBorder="1" applyAlignment="1">
      <alignment/>
    </xf>
    <xf numFmtId="176" fontId="10" fillId="0" borderId="0" xfId="16" applyNumberFormat="1" applyFont="1" applyFill="1" applyBorder="1" applyAlignment="1">
      <alignment/>
    </xf>
    <xf numFmtId="176" fontId="10" fillId="0" borderId="86" xfId="16" applyNumberFormat="1" applyFont="1" applyFill="1" applyBorder="1" applyAlignment="1">
      <alignment/>
    </xf>
    <xf numFmtId="176" fontId="2" fillId="0" borderId="3" xfId="16" applyNumberFormat="1" applyFont="1" applyFill="1" applyBorder="1" applyAlignment="1">
      <alignment wrapText="1"/>
    </xf>
    <xf numFmtId="176" fontId="2" fillId="0" borderId="12" xfId="16" applyNumberFormat="1" applyFont="1" applyFill="1" applyBorder="1" applyAlignment="1">
      <alignment wrapText="1"/>
    </xf>
    <xf numFmtId="176" fontId="2" fillId="0" borderId="23" xfId="16" applyNumberFormat="1" applyFont="1" applyFill="1" applyBorder="1" applyAlignment="1">
      <alignment wrapText="1"/>
    </xf>
    <xf numFmtId="176" fontId="2" fillId="0" borderId="50" xfId="16" applyNumberFormat="1" applyFont="1" applyFill="1" applyBorder="1" applyAlignment="1">
      <alignment wrapText="1"/>
    </xf>
    <xf numFmtId="176" fontId="2" fillId="0" borderId="59" xfId="16" applyNumberFormat="1" applyFont="1" applyFill="1" applyBorder="1" applyAlignment="1">
      <alignment/>
    </xf>
    <xf numFmtId="176" fontId="2" fillId="0" borderId="49" xfId="16" applyNumberFormat="1" applyFont="1" applyFill="1" applyBorder="1" applyAlignment="1">
      <alignment/>
    </xf>
    <xf numFmtId="176" fontId="2" fillId="0" borderId="13" xfId="16" applyNumberFormat="1" applyFont="1" applyFill="1" applyBorder="1" applyAlignment="1">
      <alignment/>
    </xf>
    <xf numFmtId="176" fontId="2" fillId="0" borderId="67" xfId="16" applyNumberFormat="1" applyFont="1" applyFill="1" applyBorder="1" applyAlignment="1">
      <alignment wrapText="1"/>
    </xf>
    <xf numFmtId="176" fontId="2" fillId="0" borderId="96" xfId="16" applyNumberFormat="1" applyFont="1" applyFill="1" applyBorder="1" applyAlignment="1">
      <alignment/>
    </xf>
    <xf numFmtId="176" fontId="2" fillId="0" borderId="92" xfId="16" applyNumberFormat="1" applyFont="1" applyFill="1" applyBorder="1" applyAlignment="1">
      <alignment/>
    </xf>
    <xf numFmtId="38" fontId="0" fillId="0" borderId="0" xfId="16" applyFont="1" applyFill="1" applyBorder="1" applyAlignment="1">
      <alignment/>
    </xf>
    <xf numFmtId="0" fontId="0" fillId="0" borderId="23" xfId="0" applyFill="1" applyBorder="1" applyAlignment="1">
      <alignment vertical="center"/>
    </xf>
    <xf numFmtId="38" fontId="0" fillId="0" borderId="77" xfId="16" applyFont="1" applyFill="1" applyBorder="1" applyAlignment="1">
      <alignment/>
    </xf>
    <xf numFmtId="38" fontId="0" fillId="0" borderId="23" xfId="16" applyFont="1" applyFill="1" applyBorder="1" applyAlignment="1">
      <alignment/>
    </xf>
    <xf numFmtId="38" fontId="0" fillId="0" borderId="0" xfId="16" applyFill="1" applyBorder="1" applyAlignment="1">
      <alignment/>
    </xf>
    <xf numFmtId="0" fontId="0" fillId="0" borderId="58" xfId="0" applyFill="1" applyBorder="1" applyAlignment="1">
      <alignment vertical="center"/>
    </xf>
    <xf numFmtId="176" fontId="0" fillId="0" borderId="10" xfId="0" applyNumberFormat="1" applyFill="1" applyBorder="1" applyAlignment="1">
      <alignment vertical="center"/>
    </xf>
    <xf numFmtId="0" fontId="0" fillId="0" borderId="79" xfId="0" applyFill="1" applyBorder="1" applyAlignment="1">
      <alignment vertical="center"/>
    </xf>
    <xf numFmtId="176" fontId="10" fillId="0" borderId="95" xfId="16" applyNumberFormat="1" applyFont="1" applyFill="1" applyBorder="1" applyAlignment="1">
      <alignment/>
    </xf>
    <xf numFmtId="0" fontId="7" fillId="0" borderId="29" xfId="0" applyFont="1" applyFill="1" applyBorder="1" applyAlignment="1">
      <alignment vertical="center"/>
    </xf>
    <xf numFmtId="0" fontId="0" fillId="0" borderId="0" xfId="0" applyFill="1" applyBorder="1" applyAlignment="1">
      <alignment horizontal="center" shrinkToFit="1"/>
    </xf>
    <xf numFmtId="0" fontId="0" fillId="0" borderId="0" xfId="0" applyFill="1" applyBorder="1" applyAlignment="1">
      <alignment horizontal="center"/>
    </xf>
    <xf numFmtId="0" fontId="7" fillId="0" borderId="44" xfId="0" applyFont="1" applyFill="1" applyBorder="1" applyAlignment="1">
      <alignment vertical="center" wrapText="1"/>
    </xf>
    <xf numFmtId="0" fontId="7" fillId="0" borderId="126" xfId="0" applyFont="1" applyFill="1" applyBorder="1" applyAlignment="1">
      <alignment vertical="center" wrapText="1"/>
    </xf>
    <xf numFmtId="176" fontId="2" fillId="0" borderId="73" xfId="16" applyNumberFormat="1" applyFont="1" applyFill="1" applyBorder="1" applyAlignment="1">
      <alignment wrapText="1"/>
    </xf>
    <xf numFmtId="176" fontId="2" fillId="0" borderId="99" xfId="16" applyNumberFormat="1" applyFont="1" applyFill="1" applyBorder="1" applyAlignment="1">
      <alignment wrapText="1"/>
    </xf>
    <xf numFmtId="176" fontId="2" fillId="0" borderId="127" xfId="16" applyNumberFormat="1" applyFont="1" applyFill="1" applyBorder="1" applyAlignment="1">
      <alignment/>
    </xf>
    <xf numFmtId="176" fontId="2" fillId="0" borderId="128" xfId="16" applyNumberFormat="1" applyFont="1" applyFill="1" applyBorder="1" applyAlignment="1">
      <alignment wrapText="1"/>
    </xf>
    <xf numFmtId="176" fontId="2" fillId="0" borderId="128" xfId="16" applyNumberFormat="1" applyFont="1" applyFill="1" applyBorder="1" applyAlignment="1">
      <alignment/>
    </xf>
    <xf numFmtId="176" fontId="2" fillId="0" borderId="108" xfId="16" applyNumberFormat="1" applyFont="1" applyFill="1" applyBorder="1" applyAlignment="1">
      <alignment/>
    </xf>
    <xf numFmtId="176" fontId="2" fillId="0" borderId="129" xfId="16" applyNumberFormat="1" applyFont="1" applyFill="1" applyBorder="1" applyAlignment="1">
      <alignment/>
    </xf>
    <xf numFmtId="0" fontId="0" fillId="0" borderId="31" xfId="0" applyFill="1" applyBorder="1" applyAlignment="1">
      <alignment vertical="center"/>
    </xf>
    <xf numFmtId="0" fontId="0" fillId="0" borderId="60" xfId="0" applyFill="1" applyBorder="1" applyAlignment="1">
      <alignment vertical="center"/>
    </xf>
    <xf numFmtId="0" fontId="0" fillId="0" borderId="35" xfId="0" applyFill="1" applyBorder="1" applyAlignment="1">
      <alignment vertical="center"/>
    </xf>
    <xf numFmtId="176" fontId="2" fillId="0" borderId="110" xfId="16" applyNumberFormat="1" applyFont="1" applyFill="1" applyBorder="1" applyAlignment="1">
      <alignment wrapText="1"/>
    </xf>
    <xf numFmtId="176" fontId="2" fillId="0" borderId="111" xfId="16" applyNumberFormat="1" applyFont="1" applyFill="1" applyBorder="1" applyAlignment="1">
      <alignment/>
    </xf>
    <xf numFmtId="0" fontId="7" fillId="0" borderId="130" xfId="0" applyFont="1" applyBorder="1" applyAlignment="1">
      <alignment vertical="center" textRotation="255"/>
    </xf>
    <xf numFmtId="176" fontId="2" fillId="0" borderId="22" xfId="16" applyNumberFormat="1" applyFont="1" applyFill="1" applyBorder="1" applyAlignment="1">
      <alignment horizontal="right" wrapText="1"/>
    </xf>
    <xf numFmtId="176" fontId="2" fillId="0" borderId="70" xfId="16" applyNumberFormat="1" applyFont="1" applyFill="1" applyBorder="1" applyAlignment="1">
      <alignment horizontal="right" wrapText="1"/>
    </xf>
    <xf numFmtId="176" fontId="2" fillId="0" borderId="36" xfId="16" applyNumberFormat="1" applyFont="1" applyFill="1" applyBorder="1" applyAlignment="1">
      <alignment wrapText="1"/>
    </xf>
    <xf numFmtId="176" fontId="2" fillId="0" borderId="83" xfId="16" applyNumberFormat="1" applyFont="1" applyFill="1" applyBorder="1" applyAlignment="1">
      <alignment horizontal="right" wrapText="1"/>
    </xf>
    <xf numFmtId="176" fontId="2" fillId="0" borderId="11" xfId="16" applyNumberFormat="1" applyFont="1" applyFill="1" applyBorder="1" applyAlignment="1">
      <alignment/>
    </xf>
    <xf numFmtId="176" fontId="2" fillId="0" borderId="131" xfId="16" applyNumberFormat="1" applyFont="1" applyFill="1" applyBorder="1" applyAlignment="1">
      <alignment wrapText="1"/>
    </xf>
    <xf numFmtId="176" fontId="2" fillId="0" borderId="131" xfId="16" applyNumberFormat="1" applyFont="1" applyFill="1" applyBorder="1" applyAlignment="1">
      <alignment/>
    </xf>
    <xf numFmtId="176" fontId="2" fillId="0" borderId="132" xfId="16" applyNumberFormat="1" applyFont="1" applyFill="1" applyBorder="1" applyAlignment="1">
      <alignment horizontal="right" wrapText="1"/>
    </xf>
    <xf numFmtId="176" fontId="2" fillId="0" borderId="131" xfId="16" applyNumberFormat="1" applyFont="1" applyFill="1" applyBorder="1" applyAlignment="1">
      <alignment horizontal="right" wrapText="1"/>
    </xf>
    <xf numFmtId="0" fontId="0" fillId="0" borderId="0" xfId="0" applyFont="1" applyAlignment="1">
      <alignment vertical="center"/>
    </xf>
    <xf numFmtId="0" fontId="0" fillId="0" borderId="67" xfId="0" applyBorder="1" applyAlignment="1">
      <alignment horizontal="center" vertical="center"/>
    </xf>
    <xf numFmtId="0" fontId="0" fillId="0" borderId="133" xfId="0" applyBorder="1" applyAlignment="1">
      <alignment horizontal="center" vertical="center"/>
    </xf>
    <xf numFmtId="0" fontId="0" fillId="0" borderId="60" xfId="0" applyBorder="1" applyAlignment="1">
      <alignment horizontal="center" vertical="center"/>
    </xf>
    <xf numFmtId="0" fontId="0" fillId="0" borderId="134" xfId="0" applyBorder="1" applyAlignment="1">
      <alignment horizontal="center" vertical="center"/>
    </xf>
    <xf numFmtId="0" fontId="0" fillId="0" borderId="1" xfId="0" applyBorder="1" applyAlignment="1">
      <alignment horizontal="center" vertical="center"/>
    </xf>
    <xf numFmtId="0" fontId="0" fillId="0" borderId="130" xfId="0" applyBorder="1" applyAlignment="1">
      <alignment horizontal="center" vertical="center"/>
    </xf>
    <xf numFmtId="0" fontId="0" fillId="0" borderId="135" xfId="0" applyBorder="1" applyAlignment="1">
      <alignment horizontal="center" vertical="center"/>
    </xf>
    <xf numFmtId="0" fontId="0" fillId="0" borderId="117" xfId="0" applyBorder="1" applyAlignment="1">
      <alignment horizontal="center" vertical="center"/>
    </xf>
    <xf numFmtId="0" fontId="0" fillId="0" borderId="136" xfId="0" applyBorder="1" applyAlignment="1">
      <alignment horizontal="center" vertical="center"/>
    </xf>
    <xf numFmtId="0" fontId="0" fillId="0" borderId="98" xfId="0" applyBorder="1" applyAlignment="1">
      <alignment horizontal="center" vertical="center"/>
    </xf>
    <xf numFmtId="0" fontId="0" fillId="0" borderId="115" xfId="0" applyBorder="1" applyAlignment="1">
      <alignment horizontal="center" vertical="center"/>
    </xf>
    <xf numFmtId="0" fontId="0" fillId="0" borderId="99" xfId="0" applyBorder="1" applyAlignment="1">
      <alignment horizontal="center" vertical="center"/>
    </xf>
    <xf numFmtId="0" fontId="0" fillId="0" borderId="137" xfId="0" applyBorder="1" applyAlignment="1">
      <alignment horizontal="center" vertical="center"/>
    </xf>
    <xf numFmtId="0" fontId="0" fillId="0" borderId="103" xfId="0" applyBorder="1" applyAlignment="1">
      <alignment horizontal="center" vertical="center"/>
    </xf>
    <xf numFmtId="0" fontId="0" fillId="0" borderId="138" xfId="0" applyBorder="1" applyAlignment="1">
      <alignment horizontal="center" vertical="center"/>
    </xf>
    <xf numFmtId="0" fontId="0" fillId="0" borderId="97" xfId="0" applyBorder="1" applyAlignment="1">
      <alignment horizontal="center" vertical="center"/>
    </xf>
    <xf numFmtId="31" fontId="3" fillId="0" borderId="0" xfId="0" applyNumberFormat="1" applyFont="1" applyAlignment="1">
      <alignment horizontal="right"/>
    </xf>
    <xf numFmtId="0" fontId="12" fillId="0" borderId="0" xfId="0" applyFont="1" applyAlignment="1">
      <alignment horizontal="center"/>
    </xf>
    <xf numFmtId="0" fontId="3" fillId="0" borderId="0" xfId="0" applyFont="1" applyAlignment="1">
      <alignment horizontal="right"/>
    </xf>
    <xf numFmtId="0" fontId="0" fillId="0" borderId="103" xfId="0" applyBorder="1" applyAlignment="1">
      <alignment horizontal="left" wrapText="1"/>
    </xf>
    <xf numFmtId="0" fontId="2" fillId="2" borderId="54"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6" fillId="2" borderId="130"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139" xfId="0" applyFont="1" applyFill="1" applyBorder="1" applyAlignment="1">
      <alignment horizontal="center" vertical="center" wrapText="1"/>
    </xf>
    <xf numFmtId="0" fontId="2" fillId="2" borderId="140" xfId="0" applyFont="1" applyFill="1" applyBorder="1" applyAlignment="1">
      <alignment horizontal="center" vertical="center" wrapText="1"/>
    </xf>
    <xf numFmtId="176" fontId="2" fillId="2" borderId="141" xfId="0" applyNumberFormat="1" applyFont="1" applyFill="1" applyBorder="1" applyAlignment="1">
      <alignment horizontal="center" vertical="center"/>
    </xf>
    <xf numFmtId="176" fontId="2" fillId="2" borderId="142"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5" xfId="0" applyFont="1" applyFill="1" applyBorder="1" applyAlignment="1">
      <alignment horizontal="center" vertical="center"/>
    </xf>
    <xf numFmtId="0" fontId="0" fillId="0" borderId="0" xfId="0" applyFill="1" applyBorder="1" applyAlignment="1">
      <alignment horizontal="center" vertical="center"/>
    </xf>
    <xf numFmtId="0" fontId="6" fillId="0" borderId="70"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7" xfId="0" applyFont="1" applyBorder="1" applyAlignment="1">
      <alignment horizontal="center" vertical="center" wrapText="1"/>
    </xf>
    <xf numFmtId="176" fontId="7" fillId="0" borderId="143" xfId="0" applyNumberFormat="1" applyFont="1" applyBorder="1" applyAlignment="1">
      <alignment horizontal="center" vertical="center"/>
    </xf>
    <xf numFmtId="176" fontId="7" fillId="0" borderId="144" xfId="0" applyNumberFormat="1" applyFont="1" applyBorder="1" applyAlignment="1">
      <alignment horizontal="center" vertical="center"/>
    </xf>
    <xf numFmtId="176" fontId="7" fillId="0" borderId="91" xfId="0" applyNumberFormat="1" applyFont="1" applyBorder="1" applyAlignment="1">
      <alignment horizontal="center" vertical="center"/>
    </xf>
    <xf numFmtId="176" fontId="7" fillId="0" borderId="106" xfId="0" applyNumberFormat="1" applyFont="1" applyBorder="1" applyAlignment="1">
      <alignment horizontal="center" vertical="center"/>
    </xf>
    <xf numFmtId="0" fontId="7" fillId="0" borderId="71" xfId="0" applyFont="1" applyBorder="1" applyAlignment="1">
      <alignment horizontal="center" vertical="center"/>
    </xf>
    <xf numFmtId="0" fontId="7" fillId="0" borderId="73" xfId="0" applyFont="1" applyBorder="1" applyAlignment="1">
      <alignment horizontal="center" vertical="center"/>
    </xf>
    <xf numFmtId="0" fontId="7" fillId="0" borderId="115"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15" xfId="0" applyFont="1" applyBorder="1" applyAlignment="1">
      <alignment horizontal="center" vertical="center"/>
    </xf>
    <xf numFmtId="0" fontId="7" fillId="0" borderId="99" xfId="0" applyFont="1" applyBorder="1" applyAlignment="1">
      <alignment horizontal="center" vertical="center"/>
    </xf>
    <xf numFmtId="0" fontId="7" fillId="0" borderId="116"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horizontal="center" vertical="center"/>
    </xf>
    <xf numFmtId="0" fontId="7" fillId="0" borderId="6" xfId="0" applyFont="1" applyBorder="1" applyAlignment="1">
      <alignment horizontal="center" vertical="center"/>
    </xf>
    <xf numFmtId="0" fontId="7" fillId="0" borderId="89" xfId="0" applyFont="1" applyBorder="1" applyAlignment="1">
      <alignment horizontal="center" vertical="center"/>
    </xf>
    <xf numFmtId="0" fontId="7" fillId="0" borderId="9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0"/>
  <sheetViews>
    <sheetView tabSelected="1" workbookViewId="0" topLeftCell="B1">
      <selection activeCell="E9" sqref="E9"/>
    </sheetView>
  </sheetViews>
  <sheetFormatPr defaultColWidth="9.00390625" defaultRowHeight="13.5"/>
  <cols>
    <col min="1" max="1" width="0.875" style="0" hidden="1" customWidth="1"/>
    <col min="2" max="2" width="10.625" style="0" customWidth="1"/>
    <col min="3" max="3" width="4.375" style="0" customWidth="1"/>
    <col min="4" max="4" width="16.75390625" style="0" customWidth="1"/>
    <col min="5" max="5" width="20.375" style="0" customWidth="1"/>
    <col min="6" max="6" width="15.375" style="0" customWidth="1"/>
    <col min="7" max="7" width="14.25390625" style="0" customWidth="1"/>
    <col min="8" max="8" width="16.875" style="0" customWidth="1"/>
  </cols>
  <sheetData>
    <row r="1" spans="6:8" ht="17.25">
      <c r="F1" s="481">
        <v>39524</v>
      </c>
      <c r="G1" s="481"/>
      <c r="H1" s="481"/>
    </row>
    <row r="2" spans="1:8" ht="27.75" customHeight="1">
      <c r="A2" s="482" t="s">
        <v>244</v>
      </c>
      <c r="B2" s="482"/>
      <c r="C2" s="482"/>
      <c r="D2" s="482"/>
      <c r="E2" s="482"/>
      <c r="F2" s="482"/>
      <c r="G2" s="482"/>
      <c r="H2" s="482"/>
    </row>
    <row r="3" spans="1:8" ht="27" customHeight="1">
      <c r="A3" s="483" t="s">
        <v>245</v>
      </c>
      <c r="B3" s="483"/>
      <c r="C3" s="483"/>
      <c r="D3" s="483"/>
      <c r="E3" s="483"/>
      <c r="F3" s="483"/>
      <c r="G3" s="483"/>
      <c r="H3" s="483"/>
    </row>
    <row r="4" ht="31.5" customHeight="1">
      <c r="A4" s="5" t="s">
        <v>246</v>
      </c>
    </row>
    <row r="5" spans="2:6" ht="21" customHeight="1" thickBot="1">
      <c r="B5" t="s">
        <v>247</v>
      </c>
      <c r="F5" t="s">
        <v>477</v>
      </c>
    </row>
    <row r="6" spans="2:8" ht="26.25" customHeight="1" thickBot="1">
      <c r="B6" s="328"/>
      <c r="C6" s="329" t="s">
        <v>248</v>
      </c>
      <c r="D6" s="330" t="s">
        <v>249</v>
      </c>
      <c r="E6" s="331"/>
      <c r="F6" s="330" t="s">
        <v>249</v>
      </c>
      <c r="G6" s="332" t="s">
        <v>250</v>
      </c>
      <c r="H6" s="333" t="s">
        <v>249</v>
      </c>
    </row>
    <row r="7" spans="2:8" ht="26.25" customHeight="1">
      <c r="B7" s="334" t="s">
        <v>251</v>
      </c>
      <c r="C7" s="335">
        <f>'08減額'!A133</f>
        <v>118</v>
      </c>
      <c r="D7" s="336">
        <f>'08減額'!N135</f>
        <v>-78134288</v>
      </c>
      <c r="E7" s="337" t="s">
        <v>252</v>
      </c>
      <c r="F7" s="338">
        <f>'08減額'!T135</f>
        <v>-11440848</v>
      </c>
      <c r="G7" s="339" t="s">
        <v>253</v>
      </c>
      <c r="H7" s="340">
        <f>'08減額'!S135</f>
        <v>-44382040</v>
      </c>
    </row>
    <row r="8" spans="2:8" ht="26.25" customHeight="1" thickBot="1">
      <c r="B8" s="341" t="s">
        <v>254</v>
      </c>
      <c r="C8" s="342">
        <f>'08増額'!A56</f>
        <v>44</v>
      </c>
      <c r="D8" s="343">
        <f>'08増額'!N58</f>
        <v>12157841</v>
      </c>
      <c r="E8" s="344" t="s">
        <v>255</v>
      </c>
      <c r="F8" s="345">
        <f>'08増額'!T58</f>
        <v>11440848</v>
      </c>
      <c r="G8" s="346" t="s">
        <v>256</v>
      </c>
      <c r="H8" s="347">
        <v>0</v>
      </c>
    </row>
    <row r="9" spans="2:8" ht="26.25" customHeight="1" thickBot="1">
      <c r="B9" s="348" t="s">
        <v>257</v>
      </c>
      <c r="C9" s="349"/>
      <c r="D9" s="350">
        <f>D7+D8</f>
        <v>-65976447</v>
      </c>
      <c r="E9" s="351" t="s">
        <v>257</v>
      </c>
      <c r="F9" s="338">
        <f>F7+F8</f>
        <v>0</v>
      </c>
      <c r="G9" s="352" t="s">
        <v>258</v>
      </c>
      <c r="H9" s="353">
        <f>H7+H8</f>
        <v>-44382040</v>
      </c>
    </row>
    <row r="10" spans="2:8" ht="19.5" customHeight="1">
      <c r="B10" s="354"/>
      <c r="C10" s="355"/>
      <c r="D10" s="484"/>
      <c r="E10" s="484"/>
      <c r="F10" s="484"/>
      <c r="G10" s="484"/>
      <c r="H10" s="484"/>
    </row>
    <row r="11" spans="2:6" ht="27" customHeight="1" thickBot="1">
      <c r="B11" t="s">
        <v>259</v>
      </c>
      <c r="F11" t="s">
        <v>477</v>
      </c>
    </row>
    <row r="12" spans="2:8" ht="25.5" customHeight="1" thickBot="1">
      <c r="B12" s="328"/>
      <c r="C12" s="329" t="s">
        <v>248</v>
      </c>
      <c r="D12" s="330" t="s">
        <v>249</v>
      </c>
      <c r="E12" s="331"/>
      <c r="F12" s="330" t="s">
        <v>249</v>
      </c>
      <c r="G12" s="332" t="s">
        <v>250</v>
      </c>
      <c r="H12" s="333" t="s">
        <v>249</v>
      </c>
    </row>
    <row r="13" spans="2:8" ht="24.75" customHeight="1">
      <c r="B13" s="356" t="s">
        <v>251</v>
      </c>
      <c r="C13" s="357">
        <v>3</v>
      </c>
      <c r="D13" s="358">
        <f>'08年特別会計'!F16+'08年特別会計'!F36</f>
        <v>-5885230</v>
      </c>
      <c r="E13" s="337" t="s">
        <v>260</v>
      </c>
      <c r="F13" s="359">
        <v>0</v>
      </c>
      <c r="G13" s="360" t="s">
        <v>253</v>
      </c>
      <c r="H13" s="361">
        <f>'08年特別会計'!I16</f>
        <v>-3000000</v>
      </c>
    </row>
    <row r="14" spans="2:8" ht="24.75" customHeight="1" thickBot="1">
      <c r="B14" s="341" t="s">
        <v>254</v>
      </c>
      <c r="C14" s="362">
        <v>0</v>
      </c>
      <c r="D14" s="343">
        <v>0</v>
      </c>
      <c r="E14" s="346" t="s">
        <v>261</v>
      </c>
      <c r="F14" s="363">
        <v>0</v>
      </c>
      <c r="G14" s="346" t="s">
        <v>256</v>
      </c>
      <c r="H14" s="364">
        <v>0</v>
      </c>
    </row>
    <row r="15" spans="2:8" ht="24.75" customHeight="1" thickBot="1">
      <c r="B15" s="348" t="s">
        <v>257</v>
      </c>
      <c r="C15" s="349"/>
      <c r="D15" s="350">
        <f>D13-D14</f>
        <v>-5885230</v>
      </c>
      <c r="E15" s="352"/>
      <c r="F15" s="365">
        <v>0</v>
      </c>
      <c r="G15" s="352" t="s">
        <v>258</v>
      </c>
      <c r="H15" s="366">
        <f>H13+H14</f>
        <v>-3000000</v>
      </c>
    </row>
    <row r="16" spans="2:8" ht="21" customHeight="1">
      <c r="B16" s="81"/>
      <c r="C16" s="75"/>
      <c r="D16" s="367"/>
      <c r="E16" s="75"/>
      <c r="G16" s="368"/>
      <c r="H16" s="367"/>
    </row>
    <row r="17" spans="2:8" ht="15.75" customHeight="1">
      <c r="B17" s="75"/>
      <c r="C17" s="75"/>
      <c r="D17" s="367"/>
      <c r="E17" s="75"/>
      <c r="F17" s="369"/>
      <c r="G17" s="368"/>
      <c r="H17" s="367"/>
    </row>
    <row r="18" ht="20.25" customHeight="1" thickBot="1">
      <c r="B18" s="5" t="s">
        <v>262</v>
      </c>
    </row>
    <row r="19" spans="2:8" ht="29.25" customHeight="1">
      <c r="B19" s="471" t="s">
        <v>263</v>
      </c>
      <c r="C19" s="472"/>
      <c r="D19" s="475" t="s">
        <v>264</v>
      </c>
      <c r="E19" s="477" t="s">
        <v>265</v>
      </c>
      <c r="F19" s="478"/>
      <c r="G19" s="472"/>
      <c r="H19" s="370" t="s">
        <v>266</v>
      </c>
    </row>
    <row r="20" spans="2:8" ht="26.25" customHeight="1" thickBot="1">
      <c r="B20" s="473"/>
      <c r="C20" s="474"/>
      <c r="D20" s="476"/>
      <c r="E20" s="323"/>
      <c r="F20" s="371" t="s">
        <v>267</v>
      </c>
      <c r="G20" s="372" t="s">
        <v>268</v>
      </c>
      <c r="H20" s="373" t="s">
        <v>269</v>
      </c>
    </row>
    <row r="21" spans="2:8" ht="29.25" customHeight="1">
      <c r="B21" s="479" t="s">
        <v>270</v>
      </c>
      <c r="C21" s="480"/>
      <c r="D21" s="374" t="s">
        <v>188</v>
      </c>
      <c r="E21" s="375" t="s">
        <v>193</v>
      </c>
      <c r="F21" s="376" t="s">
        <v>190</v>
      </c>
      <c r="G21" s="377" t="s">
        <v>191</v>
      </c>
      <c r="H21" s="378" t="s">
        <v>198</v>
      </c>
    </row>
    <row r="22" spans="2:8" ht="29.25" customHeight="1">
      <c r="B22" s="466" t="s">
        <v>271</v>
      </c>
      <c r="C22" s="467"/>
      <c r="D22" s="379" t="s">
        <v>189</v>
      </c>
      <c r="E22" s="380" t="s">
        <v>194</v>
      </c>
      <c r="F22" s="381" t="s">
        <v>192</v>
      </c>
      <c r="G22" s="382" t="s">
        <v>272</v>
      </c>
      <c r="H22" s="383" t="s">
        <v>199</v>
      </c>
    </row>
    <row r="23" spans="2:8" ht="29.25" customHeight="1" thickBot="1">
      <c r="B23" s="468" t="s">
        <v>273</v>
      </c>
      <c r="C23" s="469"/>
      <c r="D23" s="384" t="s">
        <v>202</v>
      </c>
      <c r="E23" s="385" t="s">
        <v>274</v>
      </c>
      <c r="F23" s="386" t="s">
        <v>272</v>
      </c>
      <c r="G23" s="387" t="s">
        <v>272</v>
      </c>
      <c r="H23" s="388" t="s">
        <v>203</v>
      </c>
    </row>
    <row r="24" spans="2:8" ht="38.25" customHeight="1" thickBot="1">
      <c r="B24" s="470" t="s">
        <v>275</v>
      </c>
      <c r="C24" s="465"/>
      <c r="D24" s="389" t="s">
        <v>200</v>
      </c>
      <c r="E24" s="390" t="s">
        <v>195</v>
      </c>
      <c r="F24" s="391" t="s">
        <v>196</v>
      </c>
      <c r="G24" s="392" t="s">
        <v>197</v>
      </c>
      <c r="H24" s="393" t="s">
        <v>201</v>
      </c>
    </row>
    <row r="25" spans="5:7" ht="12.75" customHeight="1">
      <c r="E25" s="394"/>
      <c r="F25" s="394"/>
      <c r="G25" s="394"/>
    </row>
    <row r="26" ht="20.25" customHeight="1">
      <c r="B26" s="464" t="s">
        <v>204</v>
      </c>
    </row>
    <row r="27" ht="21.75" customHeight="1">
      <c r="B27" s="464" t="s">
        <v>276</v>
      </c>
    </row>
    <row r="29" ht="10.5" customHeight="1"/>
    <row r="30" ht="23.25" customHeight="1">
      <c r="B30" s="395" t="s">
        <v>277</v>
      </c>
    </row>
  </sheetData>
  <mergeCells count="11">
    <mergeCell ref="D19:D20"/>
    <mergeCell ref="E19:G19"/>
    <mergeCell ref="B21:C21"/>
    <mergeCell ref="F1:H1"/>
    <mergeCell ref="A2:H2"/>
    <mergeCell ref="A3:H3"/>
    <mergeCell ref="D10:H10"/>
    <mergeCell ref="B22:C22"/>
    <mergeCell ref="B23:C23"/>
    <mergeCell ref="B24:C24"/>
    <mergeCell ref="B19:C20"/>
  </mergeCells>
  <printOptions/>
  <pageMargins left="0.31" right="0.3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C3" sqref="C3"/>
    </sheetView>
  </sheetViews>
  <sheetFormatPr defaultColWidth="9.00390625" defaultRowHeight="13.5"/>
  <cols>
    <col min="1" max="1" width="16.75390625" style="12" customWidth="1"/>
    <col min="2" max="2" width="10.00390625" style="12" customWidth="1"/>
    <col min="3" max="3" width="19.125" style="13" customWidth="1"/>
    <col min="4" max="4" width="49.375" style="12" customWidth="1"/>
    <col min="5" max="6" width="37.00390625" style="9" customWidth="1"/>
    <col min="7" max="7" width="37.00390625" style="10" customWidth="1"/>
    <col min="8" max="8" width="11.75390625" style="9" customWidth="1"/>
    <col min="9" max="9" width="18.00390625" style="9" customWidth="1"/>
    <col min="10" max="12" width="14.125" style="9" customWidth="1"/>
    <col min="13" max="13" width="12.125" style="9" bestFit="1" customWidth="1"/>
    <col min="14" max="15" width="10.00390625" style="9" bestFit="1" customWidth="1"/>
    <col min="16" max="16" width="9.00390625" style="9" customWidth="1"/>
    <col min="17" max="17" width="9.625" style="9" bestFit="1" customWidth="1"/>
    <col min="18" max="16384" width="9.00390625" style="9" customWidth="1"/>
  </cols>
  <sheetData>
    <row r="1" ht="25.5" customHeight="1">
      <c r="A1" s="7" t="s">
        <v>113</v>
      </c>
    </row>
    <row r="2" spans="1:4" ht="33.75" customHeight="1">
      <c r="A2" s="66" t="s">
        <v>490</v>
      </c>
      <c r="B2" s="9"/>
      <c r="C2" s="67" t="s">
        <v>291</v>
      </c>
      <c r="D2" s="11" t="s">
        <v>491</v>
      </c>
    </row>
    <row r="3" ht="14.25" customHeight="1" thickBot="1"/>
    <row r="4" spans="1:7" s="14" customFormat="1" ht="24.75" customHeight="1">
      <c r="A4" s="489" t="s">
        <v>492</v>
      </c>
      <c r="B4" s="491" t="s">
        <v>474</v>
      </c>
      <c r="C4" s="493" t="s">
        <v>472</v>
      </c>
      <c r="D4" s="485" t="s">
        <v>493</v>
      </c>
      <c r="G4" s="15"/>
    </row>
    <row r="5" spans="1:7" s="14" customFormat="1" ht="21.75" customHeight="1" thickBot="1">
      <c r="A5" s="490"/>
      <c r="B5" s="492"/>
      <c r="C5" s="494"/>
      <c r="D5" s="486"/>
      <c r="G5" s="15"/>
    </row>
    <row r="6" spans="1:7" s="14" customFormat="1" ht="38.25" customHeight="1">
      <c r="A6" s="58" t="s">
        <v>494</v>
      </c>
      <c r="B6" s="57"/>
      <c r="C6" s="54">
        <f>'08年増減額一覧表'!Z178</f>
        <v>-2947290</v>
      </c>
      <c r="D6" s="63" t="s">
        <v>495</v>
      </c>
      <c r="G6" s="15"/>
    </row>
    <row r="7" spans="1:4" ht="38.25" customHeight="1">
      <c r="A7" s="58" t="s">
        <v>496</v>
      </c>
      <c r="B7" s="59"/>
      <c r="C7" s="55">
        <f>'08年増減額一覧表'!AA178</f>
        <v>-6814</v>
      </c>
      <c r="D7" s="64" t="s">
        <v>386</v>
      </c>
    </row>
    <row r="8" spans="1:4" ht="38.25" customHeight="1">
      <c r="A8" s="60" t="s">
        <v>469</v>
      </c>
      <c r="B8" s="59"/>
      <c r="C8" s="55">
        <f>'08年増減額一覧表'!P178</f>
        <v>-15224162</v>
      </c>
      <c r="D8" s="64" t="s">
        <v>521</v>
      </c>
    </row>
    <row r="9" spans="1:4" ht="38.25" customHeight="1">
      <c r="A9" s="61" t="s">
        <v>293</v>
      </c>
      <c r="B9" s="59"/>
      <c r="C9" s="55">
        <f>'08年増減額一覧表'!AB178</f>
        <v>-100</v>
      </c>
      <c r="D9" s="64"/>
    </row>
    <row r="10" spans="1:4" ht="38.25" customHeight="1">
      <c r="A10" s="61" t="s">
        <v>235</v>
      </c>
      <c r="B10" s="59"/>
      <c r="C10" s="55">
        <f>'08年増減額一覧表'!AC178</f>
        <v>-300</v>
      </c>
      <c r="D10" s="64" t="s">
        <v>385</v>
      </c>
    </row>
    <row r="11" spans="1:4" ht="38.25" customHeight="1">
      <c r="A11" s="61" t="s">
        <v>497</v>
      </c>
      <c r="B11" s="59"/>
      <c r="C11" s="55">
        <f>'08年増減額一覧表'!AD178</f>
        <v>-2369603</v>
      </c>
      <c r="D11" s="64" t="s">
        <v>294</v>
      </c>
    </row>
    <row r="12" spans="1:4" ht="38.25" customHeight="1">
      <c r="A12" s="61" t="s">
        <v>295</v>
      </c>
      <c r="B12" s="59"/>
      <c r="C12" s="55">
        <f>'08年増減額一覧表'!AE178</f>
        <v>-1046138</v>
      </c>
      <c r="D12" s="64" t="s">
        <v>296</v>
      </c>
    </row>
    <row r="13" spans="1:4" ht="38.25" customHeight="1" thickBot="1">
      <c r="A13" s="62" t="s">
        <v>498</v>
      </c>
      <c r="B13" s="59"/>
      <c r="C13" s="55">
        <f>'08年増減額一覧表'!R178</f>
        <v>-44382040</v>
      </c>
      <c r="D13" s="64"/>
    </row>
    <row r="14" spans="1:4" ht="38.25" customHeight="1" thickBot="1">
      <c r="A14" s="487" t="s">
        <v>499</v>
      </c>
      <c r="B14" s="488"/>
      <c r="C14" s="56">
        <f>SUM(C6:C13)</f>
        <v>-65976447</v>
      </c>
      <c r="D14" s="65"/>
    </row>
  </sheetData>
  <mergeCells count="5">
    <mergeCell ref="D4:D5"/>
    <mergeCell ref="A14:B14"/>
    <mergeCell ref="A4:A5"/>
    <mergeCell ref="B4:B5"/>
    <mergeCell ref="C4:C5"/>
  </mergeCells>
  <printOptions/>
  <pageMargins left="0.37" right="0.3" top="0.64" bottom="0.984251968503937" header="0.5118110236220472" footer="0.5118110236220472"/>
  <pageSetup horizontalDpi="600" verticalDpi="600" orientation="portrait" paperSize="9"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AH189"/>
  <sheetViews>
    <sheetView view="pageBreakPreview" zoomScale="90" zoomScaleSheetLayoutView="90" workbookViewId="0" topLeftCell="A2">
      <pane xSplit="5" ySplit="4" topLeftCell="M172" activePane="bottomRight" state="frozen"/>
      <selection pane="topLeft" activeCell="A2" sqref="A2"/>
      <selection pane="topRight" activeCell="F2" sqref="F2"/>
      <selection pane="bottomLeft" activeCell="A6" sqref="A6"/>
      <selection pane="bottomRight" activeCell="M186" sqref="M186"/>
    </sheetView>
  </sheetViews>
  <sheetFormatPr defaultColWidth="9.00390625" defaultRowHeight="13.5"/>
  <cols>
    <col min="1" max="1" width="2.625" style="140" customWidth="1"/>
    <col min="2" max="2" width="4.875" style="140" customWidth="1"/>
    <col min="3" max="3" width="7.50390625" style="140" customWidth="1"/>
    <col min="4" max="5" width="11.00390625" style="140" customWidth="1"/>
    <col min="6" max="6" width="10.125" style="140" hidden="1" customWidth="1"/>
    <col min="7" max="7" width="7.75390625" style="140" hidden="1" customWidth="1"/>
    <col min="8" max="8" width="10.875" style="140" hidden="1" customWidth="1"/>
    <col min="9" max="9" width="7.50390625" style="140" hidden="1" customWidth="1"/>
    <col min="10" max="10" width="14.375" style="140" hidden="1" customWidth="1"/>
    <col min="11" max="11" width="15.625" style="140" hidden="1" customWidth="1"/>
    <col min="12" max="12" width="18.875" style="140" hidden="1" customWidth="1"/>
    <col min="13" max="13" width="12.875" style="140" customWidth="1"/>
    <col min="14" max="14" width="11.25390625" style="140" hidden="1" customWidth="1"/>
    <col min="15" max="15" width="11.375" style="140" hidden="1" customWidth="1"/>
    <col min="16" max="16" width="11.25390625" style="140" customWidth="1"/>
    <col min="17" max="17" width="11.00390625" style="140" customWidth="1"/>
    <col min="18" max="18" width="12.875" style="140" customWidth="1"/>
    <col min="19" max="19" width="11.00390625" style="140" customWidth="1"/>
    <col min="20" max="20" width="4.25390625" style="140" hidden="1" customWidth="1"/>
    <col min="21" max="21" width="6.125" style="140" customWidth="1"/>
    <col min="22" max="22" width="12.75390625" style="222" customWidth="1"/>
    <col min="23" max="23" width="2.75390625" style="140" customWidth="1"/>
    <col min="24" max="24" width="21.125" style="140" customWidth="1"/>
    <col min="25" max="25" width="3.25390625" style="140" customWidth="1"/>
    <col min="26" max="26" width="15.75390625" style="140" customWidth="1"/>
    <col min="27" max="27" width="16.125" style="140" customWidth="1"/>
    <col min="28" max="29" width="10.125" style="140" customWidth="1"/>
    <col min="30" max="30" width="15.25390625" style="140" customWidth="1"/>
    <col min="31" max="32" width="11.125" style="140" customWidth="1"/>
    <col min="33" max="33" width="18.125" style="140" customWidth="1"/>
    <col min="34" max="34" width="13.875" style="140" customWidth="1"/>
    <col min="35" max="16384" width="9.00390625" style="140" customWidth="1"/>
  </cols>
  <sheetData>
    <row r="1" spans="1:22" ht="24" hidden="1">
      <c r="A1" s="144" t="s">
        <v>290</v>
      </c>
      <c r="B1" s="145"/>
      <c r="C1" s="146"/>
      <c r="D1" s="101"/>
      <c r="E1" s="101"/>
      <c r="F1" s="101"/>
      <c r="G1" s="101"/>
      <c r="H1" s="101"/>
      <c r="I1" s="101"/>
      <c r="J1" s="101"/>
      <c r="K1" s="101"/>
      <c r="L1" s="101"/>
      <c r="M1" s="101"/>
      <c r="N1" s="101"/>
      <c r="O1" s="101"/>
      <c r="P1" s="101"/>
      <c r="Q1" s="101"/>
      <c r="R1" s="101"/>
      <c r="S1" s="101"/>
      <c r="T1" s="101"/>
      <c r="U1" s="101"/>
      <c r="V1" s="215"/>
    </row>
    <row r="2" spans="2:22" ht="17.25" customHeight="1">
      <c r="B2" s="147"/>
      <c r="C2" s="148" t="s">
        <v>512</v>
      </c>
      <c r="D2" s="149" t="s">
        <v>478</v>
      </c>
      <c r="E2" s="149"/>
      <c r="F2" s="149"/>
      <c r="G2" s="149"/>
      <c r="H2" s="149"/>
      <c r="I2" s="149"/>
      <c r="J2" s="149"/>
      <c r="K2" s="149"/>
      <c r="L2" s="149"/>
      <c r="M2" s="150"/>
      <c r="N2" s="150"/>
      <c r="O2" s="150"/>
      <c r="Q2" s="150"/>
      <c r="R2" s="150"/>
      <c r="S2" s="151" t="s">
        <v>477</v>
      </c>
      <c r="T2" s="151"/>
      <c r="U2" s="151"/>
      <c r="V2" s="216"/>
    </row>
    <row r="3" spans="2:22" ht="17.25" customHeight="1" thickBot="1">
      <c r="B3" s="147"/>
      <c r="C3" s="147"/>
      <c r="M3" s="152" t="s">
        <v>476</v>
      </c>
      <c r="N3" s="152"/>
      <c r="O3" s="152"/>
      <c r="Q3" s="153"/>
      <c r="R3" s="154"/>
      <c r="S3" s="154"/>
      <c r="T3" s="155"/>
      <c r="U3" s="155"/>
      <c r="V3" s="216"/>
    </row>
    <row r="4" spans="1:34" ht="21.75" customHeight="1">
      <c r="A4" s="156" t="s">
        <v>492</v>
      </c>
      <c r="B4" s="157" t="s">
        <v>511</v>
      </c>
      <c r="C4" s="158" t="s">
        <v>103</v>
      </c>
      <c r="D4" s="211" t="s">
        <v>474</v>
      </c>
      <c r="E4" s="311" t="s">
        <v>473</v>
      </c>
      <c r="F4" s="312"/>
      <c r="G4" s="495" t="s">
        <v>471</v>
      </c>
      <c r="H4" s="496"/>
      <c r="I4" s="496"/>
      <c r="J4" s="497"/>
      <c r="K4" s="311" t="s">
        <v>473</v>
      </c>
      <c r="L4" s="312"/>
      <c r="M4" s="313" t="s">
        <v>472</v>
      </c>
      <c r="N4" s="314" t="s">
        <v>473</v>
      </c>
      <c r="O4" s="313" t="s">
        <v>472</v>
      </c>
      <c r="P4" s="495" t="s">
        <v>471</v>
      </c>
      <c r="Q4" s="496"/>
      <c r="R4" s="496"/>
      <c r="S4" s="497"/>
      <c r="T4" s="159" t="s">
        <v>351</v>
      </c>
      <c r="U4" s="158"/>
      <c r="V4" s="160" t="s">
        <v>470</v>
      </c>
      <c r="X4" s="100" t="s">
        <v>379</v>
      </c>
      <c r="Z4" s="202" t="s">
        <v>494</v>
      </c>
      <c r="AA4" s="202" t="s">
        <v>496</v>
      </c>
      <c r="AB4" s="202" t="s">
        <v>293</v>
      </c>
      <c r="AC4" s="202" t="s">
        <v>29</v>
      </c>
      <c r="AD4" s="202" t="s">
        <v>364</v>
      </c>
      <c r="AE4" s="202" t="s">
        <v>295</v>
      </c>
      <c r="AF4" s="202"/>
      <c r="AG4" s="202" t="s">
        <v>378</v>
      </c>
      <c r="AH4" s="202" t="s">
        <v>404</v>
      </c>
    </row>
    <row r="5" spans="1:22" ht="21.75" customHeight="1" thickBot="1">
      <c r="A5" s="197"/>
      <c r="B5" s="198"/>
      <c r="C5" s="199"/>
      <c r="D5" s="212"/>
      <c r="E5" s="315" t="s">
        <v>114</v>
      </c>
      <c r="F5" s="198"/>
      <c r="G5" s="283" t="s">
        <v>469</v>
      </c>
      <c r="H5" s="284" t="s">
        <v>468</v>
      </c>
      <c r="I5" s="284" t="s">
        <v>467</v>
      </c>
      <c r="J5" s="285" t="s">
        <v>466</v>
      </c>
      <c r="K5" s="315" t="s">
        <v>419</v>
      </c>
      <c r="L5" s="198" t="s">
        <v>115</v>
      </c>
      <c r="M5" s="316"/>
      <c r="N5" s="317" t="s">
        <v>418</v>
      </c>
      <c r="O5" s="316"/>
      <c r="P5" s="283" t="s">
        <v>469</v>
      </c>
      <c r="Q5" s="284" t="s">
        <v>468</v>
      </c>
      <c r="R5" s="284" t="s">
        <v>467</v>
      </c>
      <c r="S5" s="285" t="s">
        <v>466</v>
      </c>
      <c r="T5" s="200"/>
      <c r="U5" s="199"/>
      <c r="V5" s="162"/>
    </row>
    <row r="6" spans="1:33" s="202" customFormat="1" ht="73.5" customHeight="1" thickBot="1">
      <c r="A6" s="226" t="s">
        <v>420</v>
      </c>
      <c r="B6" s="223" t="s">
        <v>420</v>
      </c>
      <c r="C6" s="110" t="s">
        <v>421</v>
      </c>
      <c r="D6" s="129" t="s">
        <v>422</v>
      </c>
      <c r="E6" s="234">
        <v>20000</v>
      </c>
      <c r="F6" s="234"/>
      <c r="G6" s="234"/>
      <c r="H6" s="234"/>
      <c r="I6" s="234"/>
      <c r="J6" s="234"/>
      <c r="K6" s="234">
        <v>25000</v>
      </c>
      <c r="L6" s="234"/>
      <c r="M6" s="250">
        <v>-10000</v>
      </c>
      <c r="N6" s="235"/>
      <c r="O6" s="236"/>
      <c r="P6" s="237"/>
      <c r="Q6" s="238"/>
      <c r="R6" s="238"/>
      <c r="S6" s="239">
        <v>-10000</v>
      </c>
      <c r="T6" s="240"/>
      <c r="U6" s="241"/>
      <c r="V6" s="201" t="s">
        <v>213</v>
      </c>
      <c r="W6" s="202" t="s">
        <v>89</v>
      </c>
      <c r="X6" s="203">
        <f>M6-P6-Q6-R6-S6</f>
        <v>0</v>
      </c>
      <c r="AF6" s="295">
        <f aca="true" t="shared" si="0" ref="AF6:AF57">SUM(Z6:AE6)</f>
        <v>0</v>
      </c>
      <c r="AG6" s="290" t="str">
        <f>IF(Q6=AF6,"OK","OUT")</f>
        <v>OK</v>
      </c>
    </row>
    <row r="7" spans="1:33" s="202" customFormat="1" ht="30" customHeight="1" thickBot="1">
      <c r="A7" s="242"/>
      <c r="B7" s="143"/>
      <c r="C7" s="130"/>
      <c r="D7" s="130" t="s">
        <v>71</v>
      </c>
      <c r="E7" s="243">
        <f>SUM(E6)</f>
        <v>20000</v>
      </c>
      <c r="F7" s="243"/>
      <c r="G7" s="243"/>
      <c r="H7" s="243"/>
      <c r="I7" s="243"/>
      <c r="J7" s="243"/>
      <c r="K7" s="243">
        <v>25000</v>
      </c>
      <c r="L7" s="243"/>
      <c r="M7" s="251">
        <f>SUM(M6)</f>
        <v>-10000</v>
      </c>
      <c r="N7" s="244"/>
      <c r="O7" s="244"/>
      <c r="P7" s="245"/>
      <c r="Q7" s="246"/>
      <c r="R7" s="246"/>
      <c r="S7" s="239">
        <f>SUM(S6)</f>
        <v>-10000</v>
      </c>
      <c r="T7" s="248"/>
      <c r="U7" s="247"/>
      <c r="V7" s="218"/>
      <c r="X7" s="203">
        <f aca="true" t="shared" si="1" ref="X7:X69">M7-P7-Q7-R7-S7</f>
        <v>0</v>
      </c>
      <c r="Z7" s="251">
        <f aca="true" t="shared" si="2" ref="Z7:AE7">SUM(Z6)</f>
        <v>0</v>
      </c>
      <c r="AA7" s="251">
        <f t="shared" si="2"/>
        <v>0</v>
      </c>
      <c r="AB7" s="251">
        <f t="shared" si="2"/>
        <v>0</v>
      </c>
      <c r="AC7" s="251">
        <f t="shared" si="2"/>
        <v>0</v>
      </c>
      <c r="AD7" s="251">
        <f t="shared" si="2"/>
        <v>0</v>
      </c>
      <c r="AE7" s="251">
        <f t="shared" si="2"/>
        <v>0</v>
      </c>
      <c r="AF7" s="295">
        <f t="shared" si="0"/>
        <v>0</v>
      </c>
      <c r="AG7" s="290" t="str">
        <f aca="true" t="shared" si="3" ref="AG7:AG57">IF(Q7=AF7,"OK","OUT")</f>
        <v>OK</v>
      </c>
    </row>
    <row r="8" spans="1:33" ht="45" customHeight="1">
      <c r="A8" s="164" t="s">
        <v>414</v>
      </c>
      <c r="B8" s="233" t="s">
        <v>315</v>
      </c>
      <c r="C8" s="123" t="s">
        <v>316</v>
      </c>
      <c r="D8" s="123"/>
      <c r="E8" s="207">
        <v>713282</v>
      </c>
      <c r="F8" s="207"/>
      <c r="G8" s="207"/>
      <c r="H8" s="207"/>
      <c r="I8" s="207"/>
      <c r="J8" s="207"/>
      <c r="K8" s="207">
        <v>813552</v>
      </c>
      <c r="L8" s="252">
        <f>E8*0.2</f>
        <v>142656.4</v>
      </c>
      <c r="M8" s="106">
        <v>-142656</v>
      </c>
      <c r="N8" s="105">
        <v>810993</v>
      </c>
      <c r="O8" s="106">
        <v>-162198</v>
      </c>
      <c r="P8" s="107"/>
      <c r="Q8" s="108"/>
      <c r="R8" s="108"/>
      <c r="S8" s="249">
        <v>-142656</v>
      </c>
      <c r="T8" s="193"/>
      <c r="U8" s="230"/>
      <c r="V8" s="204" t="s">
        <v>317</v>
      </c>
      <c r="W8" s="140" t="s">
        <v>89</v>
      </c>
      <c r="X8" s="203">
        <f t="shared" si="1"/>
        <v>0</v>
      </c>
      <c r="AF8" s="295">
        <f t="shared" si="0"/>
        <v>0</v>
      </c>
      <c r="AG8" s="290" t="str">
        <f t="shared" si="3"/>
        <v>OK</v>
      </c>
    </row>
    <row r="9" spans="1:33" ht="45" customHeight="1">
      <c r="A9" s="164"/>
      <c r="B9" s="169" t="s">
        <v>513</v>
      </c>
      <c r="C9" s="124" t="s">
        <v>514</v>
      </c>
      <c r="D9" s="123" t="s">
        <v>515</v>
      </c>
      <c r="E9" s="207">
        <v>3292459</v>
      </c>
      <c r="F9" s="207"/>
      <c r="G9" s="207"/>
      <c r="H9" s="207"/>
      <c r="I9" s="207"/>
      <c r="J9" s="207"/>
      <c r="K9" s="207">
        <v>4349684</v>
      </c>
      <c r="L9" s="252">
        <f>E9*0.5</f>
        <v>1646229.5</v>
      </c>
      <c r="M9" s="106">
        <v>-1646230</v>
      </c>
      <c r="N9" s="105"/>
      <c r="O9" s="106"/>
      <c r="P9" s="107"/>
      <c r="Q9" s="108"/>
      <c r="R9" s="108"/>
      <c r="S9" s="92">
        <v>-1646230</v>
      </c>
      <c r="T9" s="193"/>
      <c r="U9" s="230"/>
      <c r="V9" s="217" t="s">
        <v>516</v>
      </c>
      <c r="W9" s="140" t="s">
        <v>89</v>
      </c>
      <c r="X9" s="203">
        <f>M9-P9-Q9-R9-S9</f>
        <v>0</v>
      </c>
      <c r="AF9" s="295">
        <f t="shared" si="0"/>
        <v>0</v>
      </c>
      <c r="AG9" s="290" t="str">
        <f t="shared" si="3"/>
        <v>OK</v>
      </c>
    </row>
    <row r="10" spans="1:33" ht="31.5" customHeight="1">
      <c r="A10" s="164"/>
      <c r="B10" s="165" t="s">
        <v>454</v>
      </c>
      <c r="C10" s="124" t="s">
        <v>453</v>
      </c>
      <c r="D10" s="123" t="s">
        <v>517</v>
      </c>
      <c r="E10" s="207">
        <v>44246</v>
      </c>
      <c r="F10" s="207"/>
      <c r="G10" s="207"/>
      <c r="H10" s="207"/>
      <c r="I10" s="207"/>
      <c r="J10" s="207"/>
      <c r="K10" s="207">
        <v>47513</v>
      </c>
      <c r="L10" s="252"/>
      <c r="M10" s="106">
        <v>-44246</v>
      </c>
      <c r="N10" s="105">
        <v>50037</v>
      </c>
      <c r="O10" s="106">
        <v>-50037</v>
      </c>
      <c r="P10" s="107"/>
      <c r="Q10" s="108"/>
      <c r="R10" s="108"/>
      <c r="S10" s="92">
        <v>-44246</v>
      </c>
      <c r="T10" s="229" t="s">
        <v>319</v>
      </c>
      <c r="U10" s="230"/>
      <c r="V10" s="217" t="s">
        <v>319</v>
      </c>
      <c r="W10" s="140" t="s">
        <v>89</v>
      </c>
      <c r="X10" s="203">
        <f t="shared" si="1"/>
        <v>0</v>
      </c>
      <c r="AF10" s="295">
        <f t="shared" si="0"/>
        <v>0</v>
      </c>
      <c r="AG10" s="290" t="str">
        <f t="shared" si="3"/>
        <v>OK</v>
      </c>
    </row>
    <row r="11" spans="1:34" ht="43.5" customHeight="1">
      <c r="A11" s="164"/>
      <c r="B11" s="166"/>
      <c r="C11" s="129"/>
      <c r="D11" s="123" t="s">
        <v>465</v>
      </c>
      <c r="E11" s="207">
        <v>62361</v>
      </c>
      <c r="F11" s="207"/>
      <c r="G11" s="207"/>
      <c r="H11" s="207"/>
      <c r="I11" s="207"/>
      <c r="J11" s="207"/>
      <c r="K11" s="207">
        <v>62176</v>
      </c>
      <c r="L11" s="252"/>
      <c r="M11" s="106">
        <v>-62361</v>
      </c>
      <c r="N11" s="105">
        <v>62860</v>
      </c>
      <c r="O11" s="106">
        <v>-62860</v>
      </c>
      <c r="P11" s="107"/>
      <c r="Q11" s="108">
        <v>-8627</v>
      </c>
      <c r="R11" s="108"/>
      <c r="S11" s="92">
        <f>M11-Q11</f>
        <v>-53734</v>
      </c>
      <c r="T11" s="229" t="s">
        <v>424</v>
      </c>
      <c r="U11" s="230"/>
      <c r="V11" s="217" t="s">
        <v>343</v>
      </c>
      <c r="W11" s="140" t="s">
        <v>89</v>
      </c>
      <c r="X11" s="203">
        <f t="shared" si="1"/>
        <v>0</v>
      </c>
      <c r="AE11" s="108">
        <v>-8627</v>
      </c>
      <c r="AF11" s="295">
        <f t="shared" si="0"/>
        <v>-8627</v>
      </c>
      <c r="AG11" s="290" t="str">
        <f t="shared" si="3"/>
        <v>OK</v>
      </c>
      <c r="AH11" s="108">
        <v>-8627</v>
      </c>
    </row>
    <row r="12" spans="1:33" ht="31.5" customHeight="1">
      <c r="A12" s="164"/>
      <c r="B12" s="166"/>
      <c r="C12" s="129"/>
      <c r="D12" s="123" t="s">
        <v>86</v>
      </c>
      <c r="E12" s="207">
        <v>143281</v>
      </c>
      <c r="F12" s="207"/>
      <c r="G12" s="207"/>
      <c r="H12" s="207"/>
      <c r="I12" s="207"/>
      <c r="J12" s="207"/>
      <c r="K12" s="207">
        <v>165831</v>
      </c>
      <c r="L12" s="252"/>
      <c r="M12" s="106">
        <v>-143281</v>
      </c>
      <c r="N12" s="105">
        <v>166900</v>
      </c>
      <c r="O12" s="106">
        <v>-166900</v>
      </c>
      <c r="P12" s="107"/>
      <c r="Q12" s="108"/>
      <c r="R12" s="108"/>
      <c r="S12" s="92">
        <v>-143281</v>
      </c>
      <c r="T12" s="229" t="s">
        <v>304</v>
      </c>
      <c r="U12" s="230"/>
      <c r="V12" s="217" t="s">
        <v>304</v>
      </c>
      <c r="W12" s="140" t="s">
        <v>89</v>
      </c>
      <c r="X12" s="203">
        <f t="shared" si="1"/>
        <v>0</v>
      </c>
      <c r="AE12" s="135"/>
      <c r="AF12" s="295">
        <f t="shared" si="0"/>
        <v>0</v>
      </c>
      <c r="AG12" s="290" t="str">
        <f t="shared" si="3"/>
        <v>OK</v>
      </c>
    </row>
    <row r="13" spans="1:33" ht="31.5" customHeight="1">
      <c r="A13" s="164"/>
      <c r="B13" s="166"/>
      <c r="C13" s="129"/>
      <c r="D13" s="123" t="s">
        <v>342</v>
      </c>
      <c r="E13" s="207">
        <v>70407</v>
      </c>
      <c r="F13" s="207"/>
      <c r="G13" s="207"/>
      <c r="H13" s="207"/>
      <c r="I13" s="207"/>
      <c r="J13" s="207"/>
      <c r="K13" s="207">
        <v>74031</v>
      </c>
      <c r="L13" s="252"/>
      <c r="M13" s="106">
        <v>-70407</v>
      </c>
      <c r="N13" s="105">
        <v>76221</v>
      </c>
      <c r="O13" s="106">
        <v>-76221</v>
      </c>
      <c r="P13" s="107"/>
      <c r="Q13" s="108"/>
      <c r="R13" s="108"/>
      <c r="S13" s="92">
        <v>-70407</v>
      </c>
      <c r="T13" s="229" t="s">
        <v>304</v>
      </c>
      <c r="U13" s="230"/>
      <c r="V13" s="217" t="s">
        <v>304</v>
      </c>
      <c r="W13" s="140" t="s">
        <v>89</v>
      </c>
      <c r="X13" s="203">
        <f t="shared" si="1"/>
        <v>0</v>
      </c>
      <c r="AF13" s="295">
        <f t="shared" si="0"/>
        <v>0</v>
      </c>
      <c r="AG13" s="290" t="str">
        <f t="shared" si="3"/>
        <v>OK</v>
      </c>
    </row>
    <row r="14" spans="1:33" ht="31.5" customHeight="1">
      <c r="A14" s="164"/>
      <c r="B14" s="167"/>
      <c r="C14" s="123"/>
      <c r="D14" s="123" t="s">
        <v>318</v>
      </c>
      <c r="E14" s="207">
        <v>331793</v>
      </c>
      <c r="F14" s="207"/>
      <c r="G14" s="207"/>
      <c r="H14" s="207"/>
      <c r="I14" s="207"/>
      <c r="J14" s="207"/>
      <c r="K14" s="207">
        <v>308897</v>
      </c>
      <c r="L14" s="252"/>
      <c r="M14" s="106">
        <v>-331793</v>
      </c>
      <c r="N14" s="105">
        <v>300676</v>
      </c>
      <c r="O14" s="106">
        <v>-300676</v>
      </c>
      <c r="P14" s="107"/>
      <c r="Q14" s="108"/>
      <c r="R14" s="108"/>
      <c r="S14" s="92">
        <v>-331793</v>
      </c>
      <c r="T14" s="229" t="s">
        <v>304</v>
      </c>
      <c r="U14" s="230"/>
      <c r="V14" s="217" t="s">
        <v>304</v>
      </c>
      <c r="W14" s="140" t="s">
        <v>89</v>
      </c>
      <c r="X14" s="203">
        <f t="shared" si="1"/>
        <v>0</v>
      </c>
      <c r="AF14" s="295">
        <f t="shared" si="0"/>
        <v>0</v>
      </c>
      <c r="AG14" s="290" t="str">
        <f t="shared" si="3"/>
        <v>OK</v>
      </c>
    </row>
    <row r="15" spans="1:34" ht="32.25" customHeight="1">
      <c r="A15" s="164"/>
      <c r="B15" s="168" t="s">
        <v>464</v>
      </c>
      <c r="C15" s="123" t="s">
        <v>463</v>
      </c>
      <c r="D15" s="123" t="s">
        <v>236</v>
      </c>
      <c r="E15" s="207">
        <v>655000</v>
      </c>
      <c r="F15" s="207"/>
      <c r="G15" s="207"/>
      <c r="H15" s="207"/>
      <c r="I15" s="207"/>
      <c r="J15" s="207"/>
      <c r="K15" s="207">
        <v>909000</v>
      </c>
      <c r="L15" s="252"/>
      <c r="M15" s="106">
        <v>-655000</v>
      </c>
      <c r="N15" s="105">
        <v>872000</v>
      </c>
      <c r="O15" s="106">
        <v>-872000</v>
      </c>
      <c r="P15" s="107"/>
      <c r="Q15" s="108">
        <v>-655000</v>
      </c>
      <c r="R15" s="108"/>
      <c r="S15" s="92"/>
      <c r="T15" s="229" t="s">
        <v>423</v>
      </c>
      <c r="U15" s="230"/>
      <c r="V15" s="217" t="s">
        <v>344</v>
      </c>
      <c r="W15" s="140" t="s">
        <v>89</v>
      </c>
      <c r="X15" s="203">
        <f t="shared" si="1"/>
        <v>0</v>
      </c>
      <c r="AE15" s="108">
        <v>-655000</v>
      </c>
      <c r="AF15" s="295">
        <f t="shared" si="0"/>
        <v>-655000</v>
      </c>
      <c r="AG15" s="290" t="str">
        <f t="shared" si="3"/>
        <v>OK</v>
      </c>
      <c r="AH15" s="108">
        <v>-655000</v>
      </c>
    </row>
    <row r="16" spans="1:33" ht="31.5" customHeight="1">
      <c r="A16" s="164"/>
      <c r="B16" s="165" t="s">
        <v>462</v>
      </c>
      <c r="C16" s="129" t="s">
        <v>461</v>
      </c>
      <c r="D16" s="123" t="s">
        <v>460</v>
      </c>
      <c r="E16" s="207">
        <v>53366</v>
      </c>
      <c r="F16" s="207"/>
      <c r="G16" s="207"/>
      <c r="H16" s="207"/>
      <c r="I16" s="207"/>
      <c r="J16" s="207"/>
      <c r="K16" s="207">
        <v>56528</v>
      </c>
      <c r="L16" s="252"/>
      <c r="M16" s="106">
        <v>-53366</v>
      </c>
      <c r="N16" s="105">
        <v>61412</v>
      </c>
      <c r="O16" s="106">
        <v>-61412</v>
      </c>
      <c r="P16" s="107"/>
      <c r="Q16" s="108">
        <v>-53366</v>
      </c>
      <c r="R16" s="108"/>
      <c r="S16" s="92"/>
      <c r="T16" s="193"/>
      <c r="U16" s="230"/>
      <c r="V16" s="217" t="s">
        <v>388</v>
      </c>
      <c r="W16" s="140" t="s">
        <v>89</v>
      </c>
      <c r="X16" s="203">
        <f t="shared" si="1"/>
        <v>0</v>
      </c>
      <c r="AD16" s="108">
        <v>-53366</v>
      </c>
      <c r="AF16" s="295">
        <f t="shared" si="0"/>
        <v>-53366</v>
      </c>
      <c r="AG16" s="290" t="str">
        <f t="shared" si="3"/>
        <v>OK</v>
      </c>
    </row>
    <row r="17" spans="1:33" ht="31.5" customHeight="1">
      <c r="A17" s="164"/>
      <c r="B17" s="167"/>
      <c r="C17" s="123"/>
      <c r="D17" s="123" t="s">
        <v>459</v>
      </c>
      <c r="E17" s="207">
        <v>183321</v>
      </c>
      <c r="F17" s="207"/>
      <c r="G17" s="207"/>
      <c r="H17" s="207"/>
      <c r="I17" s="207"/>
      <c r="J17" s="207"/>
      <c r="K17" s="207">
        <v>203946</v>
      </c>
      <c r="L17" s="252">
        <f>E17*0.5</f>
        <v>91660.5</v>
      </c>
      <c r="M17" s="106">
        <v>-100000</v>
      </c>
      <c r="N17" s="105">
        <v>227568</v>
      </c>
      <c r="O17" s="106">
        <v>-113748</v>
      </c>
      <c r="P17" s="107"/>
      <c r="Q17" s="108"/>
      <c r="R17" s="108"/>
      <c r="S17" s="92">
        <v>-100000</v>
      </c>
      <c r="T17" s="193"/>
      <c r="U17" s="230"/>
      <c r="V17" s="217" t="s">
        <v>75</v>
      </c>
      <c r="W17" s="140" t="s">
        <v>89</v>
      </c>
      <c r="X17" s="203">
        <f t="shared" si="1"/>
        <v>0</v>
      </c>
      <c r="AF17" s="295">
        <f t="shared" si="0"/>
        <v>0</v>
      </c>
      <c r="AG17" s="290" t="str">
        <f t="shared" si="3"/>
        <v>OK</v>
      </c>
    </row>
    <row r="18" spans="1:33" ht="31.5" customHeight="1">
      <c r="A18" s="164"/>
      <c r="B18" s="168" t="s">
        <v>458</v>
      </c>
      <c r="C18" s="123" t="s">
        <v>455</v>
      </c>
      <c r="D18" s="123"/>
      <c r="E18" s="207">
        <v>1223</v>
      </c>
      <c r="F18" s="207"/>
      <c r="G18" s="207"/>
      <c r="H18" s="207"/>
      <c r="I18" s="207"/>
      <c r="J18" s="207"/>
      <c r="K18" s="207">
        <v>927</v>
      </c>
      <c r="L18" s="252"/>
      <c r="M18" s="106">
        <v>-1223</v>
      </c>
      <c r="N18" s="105">
        <v>1168</v>
      </c>
      <c r="O18" s="106">
        <v>-1168</v>
      </c>
      <c r="P18" s="107">
        <v>-1223</v>
      </c>
      <c r="Q18" s="108"/>
      <c r="R18" s="108"/>
      <c r="S18" s="92"/>
      <c r="T18" s="193"/>
      <c r="U18" s="230"/>
      <c r="V18" s="217"/>
      <c r="W18" s="140" t="s">
        <v>89</v>
      </c>
      <c r="X18" s="203">
        <f t="shared" si="1"/>
        <v>0</v>
      </c>
      <c r="AF18" s="295">
        <f t="shared" si="0"/>
        <v>0</v>
      </c>
      <c r="AG18" s="290" t="str">
        <f t="shared" si="3"/>
        <v>OK</v>
      </c>
    </row>
    <row r="19" spans="1:33" ht="31.5" customHeight="1">
      <c r="A19" s="164"/>
      <c r="B19" s="165" t="s">
        <v>56</v>
      </c>
      <c r="C19" s="124" t="s">
        <v>57</v>
      </c>
      <c r="D19" s="111" t="s">
        <v>58</v>
      </c>
      <c r="E19" s="207">
        <v>201</v>
      </c>
      <c r="F19" s="207"/>
      <c r="G19" s="207"/>
      <c r="H19" s="207"/>
      <c r="I19" s="207"/>
      <c r="J19" s="207"/>
      <c r="K19" s="207">
        <v>201</v>
      </c>
      <c r="L19" s="252"/>
      <c r="M19" s="106">
        <v>-201</v>
      </c>
      <c r="N19" s="105">
        <v>710</v>
      </c>
      <c r="O19" s="106">
        <v>-710</v>
      </c>
      <c r="P19" s="107"/>
      <c r="Q19" s="108"/>
      <c r="R19" s="108"/>
      <c r="S19" s="92">
        <v>-201</v>
      </c>
      <c r="T19" s="193"/>
      <c r="U19" s="230"/>
      <c r="V19" s="217"/>
      <c r="W19" s="140" t="s">
        <v>89</v>
      </c>
      <c r="X19" s="203">
        <f t="shared" si="1"/>
        <v>0</v>
      </c>
      <c r="AF19" s="295">
        <f t="shared" si="0"/>
        <v>0</v>
      </c>
      <c r="AG19" s="290" t="str">
        <f t="shared" si="3"/>
        <v>OK</v>
      </c>
    </row>
    <row r="20" spans="1:33" ht="31.5" customHeight="1">
      <c r="A20" s="164"/>
      <c r="B20" s="166"/>
      <c r="C20" s="123"/>
      <c r="D20" s="111" t="s">
        <v>59</v>
      </c>
      <c r="E20" s="207">
        <v>2924</v>
      </c>
      <c r="F20" s="207"/>
      <c r="G20" s="207"/>
      <c r="H20" s="207"/>
      <c r="I20" s="207"/>
      <c r="J20" s="207"/>
      <c r="K20" s="207">
        <v>5175</v>
      </c>
      <c r="L20" s="252"/>
      <c r="M20" s="106">
        <v>-2924</v>
      </c>
      <c r="N20" s="105">
        <v>710</v>
      </c>
      <c r="O20" s="106">
        <v>-3909</v>
      </c>
      <c r="P20" s="107"/>
      <c r="Q20" s="108"/>
      <c r="R20" s="108"/>
      <c r="S20" s="92">
        <v>-2924</v>
      </c>
      <c r="T20" s="193"/>
      <c r="U20" s="230"/>
      <c r="V20" s="217"/>
      <c r="W20" s="140" t="s">
        <v>89</v>
      </c>
      <c r="X20" s="203">
        <f t="shared" si="1"/>
        <v>0</v>
      </c>
      <c r="AF20" s="295">
        <f t="shared" si="0"/>
        <v>0</v>
      </c>
      <c r="AG20" s="290" t="str">
        <f t="shared" si="3"/>
        <v>OK</v>
      </c>
    </row>
    <row r="21" spans="1:33" ht="31.5" customHeight="1">
      <c r="A21" s="164"/>
      <c r="B21" s="165" t="s">
        <v>425</v>
      </c>
      <c r="C21" s="124" t="s">
        <v>426</v>
      </c>
      <c r="D21" s="111" t="s">
        <v>116</v>
      </c>
      <c r="E21" s="207">
        <v>4489</v>
      </c>
      <c r="F21" s="207"/>
      <c r="G21" s="207"/>
      <c r="H21" s="207"/>
      <c r="I21" s="207"/>
      <c r="J21" s="207"/>
      <c r="K21" s="207">
        <v>3672</v>
      </c>
      <c r="L21" s="252"/>
      <c r="M21" s="106">
        <v>-4489</v>
      </c>
      <c r="N21" s="105"/>
      <c r="O21" s="106"/>
      <c r="P21" s="107"/>
      <c r="Q21" s="108"/>
      <c r="R21" s="108"/>
      <c r="S21" s="92">
        <v>-4489</v>
      </c>
      <c r="T21" s="229"/>
      <c r="U21" s="230"/>
      <c r="V21" s="129" t="s">
        <v>566</v>
      </c>
      <c r="W21" s="140" t="s">
        <v>89</v>
      </c>
      <c r="X21" s="203">
        <f t="shared" si="1"/>
        <v>0</v>
      </c>
      <c r="AE21" s="150"/>
      <c r="AF21" s="295">
        <f t="shared" si="0"/>
        <v>0</v>
      </c>
      <c r="AG21" s="290" t="str">
        <f t="shared" si="3"/>
        <v>OK</v>
      </c>
    </row>
    <row r="22" spans="1:33" ht="31.5" customHeight="1">
      <c r="A22" s="164"/>
      <c r="B22" s="166"/>
      <c r="C22" s="124" t="s">
        <v>320</v>
      </c>
      <c r="D22" s="111" t="s">
        <v>321</v>
      </c>
      <c r="E22" s="207">
        <v>620597</v>
      </c>
      <c r="F22" s="207"/>
      <c r="G22" s="207"/>
      <c r="H22" s="207"/>
      <c r="I22" s="207"/>
      <c r="J22" s="207"/>
      <c r="K22" s="207">
        <v>632775</v>
      </c>
      <c r="L22" s="252">
        <f>E22*0.3</f>
        <v>186179.1</v>
      </c>
      <c r="M22" s="106">
        <v>-186000</v>
      </c>
      <c r="N22" s="105">
        <v>935411</v>
      </c>
      <c r="O22" s="106">
        <v>-187082</v>
      </c>
      <c r="P22" s="107"/>
      <c r="Q22" s="108"/>
      <c r="R22" s="108"/>
      <c r="S22" s="92">
        <v>-186000</v>
      </c>
      <c r="T22" s="193"/>
      <c r="U22" s="230"/>
      <c r="V22" s="204" t="s">
        <v>448</v>
      </c>
      <c r="W22" s="140" t="s">
        <v>89</v>
      </c>
      <c r="X22" s="203">
        <f t="shared" si="1"/>
        <v>0</v>
      </c>
      <c r="AF22" s="295">
        <f t="shared" si="0"/>
        <v>0</v>
      </c>
      <c r="AG22" s="290" t="str">
        <f t="shared" si="3"/>
        <v>OK</v>
      </c>
    </row>
    <row r="23" spans="1:33" ht="31.5" customHeight="1">
      <c r="A23" s="164"/>
      <c r="B23" s="167"/>
      <c r="C23" s="123" t="s">
        <v>324</v>
      </c>
      <c r="D23" s="123" t="s">
        <v>325</v>
      </c>
      <c r="E23" s="207">
        <v>69118</v>
      </c>
      <c r="F23" s="207"/>
      <c r="G23" s="207"/>
      <c r="H23" s="207"/>
      <c r="I23" s="207"/>
      <c r="J23" s="207"/>
      <c r="K23" s="207">
        <v>99455</v>
      </c>
      <c r="L23" s="252">
        <f>E23*0.5</f>
        <v>34559</v>
      </c>
      <c r="M23" s="106">
        <v>-34000</v>
      </c>
      <c r="N23" s="105">
        <v>117124</v>
      </c>
      <c r="O23" s="106">
        <v>-58562</v>
      </c>
      <c r="P23" s="107">
        <v>-15000</v>
      </c>
      <c r="Q23" s="108"/>
      <c r="R23" s="108"/>
      <c r="S23" s="92">
        <v>-19000</v>
      </c>
      <c r="T23" s="193"/>
      <c r="U23" s="230"/>
      <c r="V23" s="217" t="s">
        <v>54</v>
      </c>
      <c r="W23" s="140" t="s">
        <v>89</v>
      </c>
      <c r="X23" s="203">
        <f t="shared" si="1"/>
        <v>0</v>
      </c>
      <c r="AF23" s="295">
        <f t="shared" si="0"/>
        <v>0</v>
      </c>
      <c r="AG23" s="290" t="str">
        <f t="shared" si="3"/>
        <v>OK</v>
      </c>
    </row>
    <row r="24" spans="1:33" ht="36" customHeight="1">
      <c r="A24" s="164"/>
      <c r="B24" s="165" t="s">
        <v>479</v>
      </c>
      <c r="C24" s="124" t="s">
        <v>480</v>
      </c>
      <c r="D24" s="123" t="s">
        <v>481</v>
      </c>
      <c r="E24" s="207">
        <v>222794</v>
      </c>
      <c r="F24" s="207"/>
      <c r="G24" s="207"/>
      <c r="H24" s="207"/>
      <c r="I24" s="207"/>
      <c r="J24" s="207"/>
      <c r="K24" s="207">
        <v>217374</v>
      </c>
      <c r="L24" s="252"/>
      <c r="M24" s="106">
        <v>-222794</v>
      </c>
      <c r="N24" s="105">
        <v>238173</v>
      </c>
      <c r="O24" s="106">
        <v>-238173</v>
      </c>
      <c r="P24" s="107"/>
      <c r="Q24" s="108"/>
      <c r="R24" s="108"/>
      <c r="S24" s="92">
        <v>-222794</v>
      </c>
      <c r="T24" s="229"/>
      <c r="U24" s="230"/>
      <c r="V24" s="228"/>
      <c r="W24" s="140" t="s">
        <v>89</v>
      </c>
      <c r="X24" s="203">
        <f t="shared" si="1"/>
        <v>0</v>
      </c>
      <c r="AB24" s="108"/>
      <c r="AC24" s="108"/>
      <c r="AD24" s="108"/>
      <c r="AE24" s="150">
        <f>Q24-Y24-Z24-AA24-AB24-AD24</f>
        <v>0</v>
      </c>
      <c r="AF24" s="295">
        <f t="shared" si="0"/>
        <v>0</v>
      </c>
      <c r="AG24" s="290" t="str">
        <f t="shared" si="3"/>
        <v>OK</v>
      </c>
    </row>
    <row r="25" spans="1:33" ht="31.5" customHeight="1">
      <c r="A25" s="164"/>
      <c r="B25" s="169" t="s">
        <v>390</v>
      </c>
      <c r="C25" s="111" t="s">
        <v>391</v>
      </c>
      <c r="D25" s="123" t="s">
        <v>392</v>
      </c>
      <c r="E25" s="207" t="s">
        <v>110</v>
      </c>
      <c r="F25" s="207"/>
      <c r="G25" s="207"/>
      <c r="H25" s="207"/>
      <c r="I25" s="207"/>
      <c r="J25" s="207"/>
      <c r="K25" s="207" t="s">
        <v>110</v>
      </c>
      <c r="L25" s="252"/>
      <c r="M25" s="106">
        <v>53366</v>
      </c>
      <c r="N25" s="193"/>
      <c r="O25" s="193"/>
      <c r="P25" s="107"/>
      <c r="Q25" s="108">
        <v>53366</v>
      </c>
      <c r="R25" s="108"/>
      <c r="S25" s="92"/>
      <c r="T25" s="193"/>
      <c r="U25" s="230"/>
      <c r="V25" s="204" t="s">
        <v>518</v>
      </c>
      <c r="W25" s="140" t="s">
        <v>93</v>
      </c>
      <c r="X25" s="203">
        <f t="shared" si="1"/>
        <v>0</v>
      </c>
      <c r="AD25" s="108">
        <v>53366</v>
      </c>
      <c r="AF25" s="295">
        <f t="shared" si="0"/>
        <v>53366</v>
      </c>
      <c r="AG25" s="290" t="str">
        <f t="shared" si="3"/>
        <v>OK</v>
      </c>
    </row>
    <row r="26" spans="1:33" ht="55.5" customHeight="1">
      <c r="A26" s="164"/>
      <c r="B26" s="169" t="s">
        <v>456</v>
      </c>
      <c r="C26" s="124" t="s">
        <v>457</v>
      </c>
      <c r="D26" s="123" t="s">
        <v>237</v>
      </c>
      <c r="E26" s="207">
        <v>2940779</v>
      </c>
      <c r="F26" s="207"/>
      <c r="G26" s="207"/>
      <c r="H26" s="207"/>
      <c r="I26" s="207"/>
      <c r="J26" s="207"/>
      <c r="K26" s="207">
        <v>3714484</v>
      </c>
      <c r="L26" s="252"/>
      <c r="M26" s="106">
        <v>-1646230</v>
      </c>
      <c r="N26" s="193"/>
      <c r="O26" s="193"/>
      <c r="P26" s="107"/>
      <c r="Q26" s="108">
        <v>-1646230</v>
      </c>
      <c r="R26" s="108"/>
      <c r="S26" s="92"/>
      <c r="T26" s="193"/>
      <c r="U26" s="230"/>
      <c r="V26" s="217"/>
      <c r="W26" s="140" t="s">
        <v>89</v>
      </c>
      <c r="X26" s="203">
        <f t="shared" si="1"/>
        <v>0</v>
      </c>
      <c r="AD26" s="108">
        <v>-1646230</v>
      </c>
      <c r="AF26" s="295">
        <f t="shared" si="0"/>
        <v>-1646230</v>
      </c>
      <c r="AG26" s="290" t="str">
        <f t="shared" si="3"/>
        <v>OK</v>
      </c>
    </row>
    <row r="27" spans="1:33" ht="55.5" customHeight="1">
      <c r="A27" s="164"/>
      <c r="B27" s="169" t="s">
        <v>117</v>
      </c>
      <c r="C27" s="124" t="s">
        <v>118</v>
      </c>
      <c r="D27" s="123"/>
      <c r="E27" s="207">
        <v>24429</v>
      </c>
      <c r="F27" s="207"/>
      <c r="G27" s="207"/>
      <c r="H27" s="207"/>
      <c r="I27" s="207"/>
      <c r="J27" s="207"/>
      <c r="K27" s="207">
        <v>33127</v>
      </c>
      <c r="L27" s="252">
        <f>K27-E27</f>
        <v>8698</v>
      </c>
      <c r="M27" s="106">
        <v>9000</v>
      </c>
      <c r="N27" s="193"/>
      <c r="O27" s="193"/>
      <c r="P27" s="107"/>
      <c r="Q27" s="108"/>
      <c r="R27" s="108"/>
      <c r="S27" s="92">
        <v>9000</v>
      </c>
      <c r="T27" s="193"/>
      <c r="U27" s="230"/>
      <c r="V27" s="217" t="s">
        <v>122</v>
      </c>
      <c r="W27" s="140" t="s">
        <v>93</v>
      </c>
      <c r="X27" s="203">
        <f t="shared" si="1"/>
        <v>0</v>
      </c>
      <c r="AD27" s="135"/>
      <c r="AF27" s="295">
        <f t="shared" si="0"/>
        <v>0</v>
      </c>
      <c r="AG27" s="290" t="str">
        <f t="shared" si="3"/>
        <v>OK</v>
      </c>
    </row>
    <row r="28" spans="1:33" ht="55.5" customHeight="1">
      <c r="A28" s="164"/>
      <c r="B28" s="169" t="s">
        <v>119</v>
      </c>
      <c r="C28" s="124" t="s">
        <v>120</v>
      </c>
      <c r="D28" s="123" t="s">
        <v>121</v>
      </c>
      <c r="E28" s="207">
        <v>23927</v>
      </c>
      <c r="F28" s="207"/>
      <c r="G28" s="207"/>
      <c r="H28" s="207"/>
      <c r="I28" s="207"/>
      <c r="J28" s="207"/>
      <c r="K28" s="207">
        <v>28438</v>
      </c>
      <c r="L28" s="252">
        <f>K28-E28</f>
        <v>4511</v>
      </c>
      <c r="M28" s="106">
        <v>4511</v>
      </c>
      <c r="N28" s="193"/>
      <c r="O28" s="193"/>
      <c r="P28" s="107"/>
      <c r="Q28" s="108"/>
      <c r="R28" s="108"/>
      <c r="S28" s="92">
        <v>4511</v>
      </c>
      <c r="T28" s="193"/>
      <c r="U28" s="230"/>
      <c r="V28" s="217" t="s">
        <v>122</v>
      </c>
      <c r="W28" s="140" t="s">
        <v>93</v>
      </c>
      <c r="X28" s="203">
        <f t="shared" si="1"/>
        <v>0</v>
      </c>
      <c r="AD28" s="135"/>
      <c r="AF28" s="295">
        <f t="shared" si="0"/>
        <v>0</v>
      </c>
      <c r="AG28" s="290" t="str">
        <f t="shared" si="3"/>
        <v>OK</v>
      </c>
    </row>
    <row r="29" spans="1:33" ht="31.5" customHeight="1">
      <c r="A29" s="164"/>
      <c r="B29" s="165" t="s">
        <v>482</v>
      </c>
      <c r="C29" s="124" t="s">
        <v>483</v>
      </c>
      <c r="D29" s="123" t="s">
        <v>322</v>
      </c>
      <c r="E29" s="207">
        <v>1226</v>
      </c>
      <c r="F29" s="207"/>
      <c r="G29" s="207"/>
      <c r="H29" s="207"/>
      <c r="I29" s="207"/>
      <c r="J29" s="207"/>
      <c r="K29" s="207">
        <v>13602</v>
      </c>
      <c r="L29" s="252"/>
      <c r="M29" s="106">
        <v>-1226</v>
      </c>
      <c r="N29" s="193">
        <v>6912</v>
      </c>
      <c r="O29" s="193">
        <v>-6912</v>
      </c>
      <c r="P29" s="107"/>
      <c r="Q29" s="108"/>
      <c r="R29" s="108"/>
      <c r="S29" s="92">
        <v>-1226</v>
      </c>
      <c r="T29" s="193"/>
      <c r="U29" s="230"/>
      <c r="V29" s="217"/>
      <c r="W29" s="140" t="s">
        <v>89</v>
      </c>
      <c r="X29" s="203">
        <f t="shared" si="1"/>
        <v>0</v>
      </c>
      <c r="AF29" s="295">
        <f t="shared" si="0"/>
        <v>0</v>
      </c>
      <c r="AG29" s="290" t="str">
        <f t="shared" si="3"/>
        <v>OK</v>
      </c>
    </row>
    <row r="30" spans="1:33" ht="43.5" customHeight="1" thickBot="1">
      <c r="A30" s="164"/>
      <c r="B30" s="166"/>
      <c r="C30" s="129"/>
      <c r="D30" s="129" t="s">
        <v>323</v>
      </c>
      <c r="E30" s="208">
        <v>36928</v>
      </c>
      <c r="F30" s="208"/>
      <c r="G30" s="208"/>
      <c r="H30" s="208"/>
      <c r="I30" s="208"/>
      <c r="J30" s="208"/>
      <c r="K30" s="208">
        <v>42319</v>
      </c>
      <c r="L30" s="182"/>
      <c r="M30" s="115">
        <v>-36928</v>
      </c>
      <c r="N30" s="135">
        <v>47630</v>
      </c>
      <c r="O30" s="135">
        <v>-47630</v>
      </c>
      <c r="P30" s="116"/>
      <c r="Q30" s="117">
        <v>-2000</v>
      </c>
      <c r="R30" s="117"/>
      <c r="S30" s="118">
        <f>M30-Q30</f>
        <v>-34928</v>
      </c>
      <c r="T30" s="135"/>
      <c r="U30" s="225"/>
      <c r="V30" s="204"/>
      <c r="W30" s="140" t="s">
        <v>89</v>
      </c>
      <c r="X30" s="203">
        <f t="shared" si="1"/>
        <v>0</v>
      </c>
      <c r="AD30" s="117">
        <v>-2000</v>
      </c>
      <c r="AF30" s="295">
        <f t="shared" si="0"/>
        <v>-2000</v>
      </c>
      <c r="AG30" s="290" t="str">
        <f t="shared" si="3"/>
        <v>OK</v>
      </c>
    </row>
    <row r="31" spans="1:33" ht="31.5" customHeight="1" thickBot="1">
      <c r="A31" s="170"/>
      <c r="B31" s="171"/>
      <c r="C31" s="130"/>
      <c r="D31" s="130" t="s">
        <v>71</v>
      </c>
      <c r="E31" s="396">
        <f>SUM(E8:E30)</f>
        <v>9498151</v>
      </c>
      <c r="F31" s="180"/>
      <c r="G31" s="180"/>
      <c r="H31" s="180"/>
      <c r="I31" s="180"/>
      <c r="J31" s="180"/>
      <c r="K31" s="180">
        <f>SUM(K8:K30)</f>
        <v>11782707</v>
      </c>
      <c r="L31" s="180"/>
      <c r="M31" s="397">
        <f>SUM(M8:M30)</f>
        <v>-5318478</v>
      </c>
      <c r="N31" s="172"/>
      <c r="O31" s="172"/>
      <c r="P31" s="172">
        <f>SUM(P8:P30)</f>
        <v>-16223</v>
      </c>
      <c r="Q31" s="134">
        <f>SUM(Q8:Q30)</f>
        <v>-2311857</v>
      </c>
      <c r="R31" s="134">
        <f>SUM(R8:R30)</f>
        <v>0</v>
      </c>
      <c r="S31" s="138">
        <f>SUM(S8:S30)</f>
        <v>-2990398</v>
      </c>
      <c r="T31" s="142"/>
      <c r="U31" s="138"/>
      <c r="V31" s="219"/>
      <c r="X31" s="203">
        <f t="shared" si="1"/>
        <v>0</v>
      </c>
      <c r="Z31" s="132">
        <f aca="true" t="shared" si="4" ref="Z31:AE31">SUM(Z8:Z30)</f>
        <v>0</v>
      </c>
      <c r="AA31" s="132">
        <f t="shared" si="4"/>
        <v>0</v>
      </c>
      <c r="AB31" s="132">
        <f t="shared" si="4"/>
        <v>0</v>
      </c>
      <c r="AC31" s="132">
        <f t="shared" si="4"/>
        <v>0</v>
      </c>
      <c r="AD31" s="132">
        <f t="shared" si="4"/>
        <v>-1648230</v>
      </c>
      <c r="AE31" s="132">
        <f t="shared" si="4"/>
        <v>-663627</v>
      </c>
      <c r="AF31" s="295">
        <f t="shared" si="0"/>
        <v>-2311857</v>
      </c>
      <c r="AG31" s="290" t="str">
        <f t="shared" si="3"/>
        <v>OK</v>
      </c>
    </row>
    <row r="32" spans="1:33" ht="43.5" customHeight="1">
      <c r="A32" s="164" t="s">
        <v>106</v>
      </c>
      <c r="B32" s="166" t="s">
        <v>107</v>
      </c>
      <c r="C32" s="124" t="s">
        <v>125</v>
      </c>
      <c r="D32" s="123" t="s">
        <v>126</v>
      </c>
      <c r="E32" s="207">
        <v>449976</v>
      </c>
      <c r="F32" s="207"/>
      <c r="G32" s="207"/>
      <c r="H32" s="207"/>
      <c r="I32" s="207"/>
      <c r="J32" s="207"/>
      <c r="K32" s="207">
        <v>611733</v>
      </c>
      <c r="L32" s="252">
        <f>K32-E32</f>
        <v>161757</v>
      </c>
      <c r="M32" s="106">
        <v>80000</v>
      </c>
      <c r="N32" s="105"/>
      <c r="O32" s="106"/>
      <c r="P32" s="107"/>
      <c r="Q32" s="108"/>
      <c r="R32" s="108"/>
      <c r="S32" s="92">
        <v>80000</v>
      </c>
      <c r="T32" s="193"/>
      <c r="U32" s="230"/>
      <c r="V32" s="217" t="s">
        <v>127</v>
      </c>
      <c r="W32" s="140" t="s">
        <v>93</v>
      </c>
      <c r="X32" s="203">
        <f t="shared" si="1"/>
        <v>0</v>
      </c>
      <c r="AF32" s="295">
        <f t="shared" si="0"/>
        <v>0</v>
      </c>
      <c r="AG32" s="290" t="str">
        <f t="shared" si="3"/>
        <v>OK</v>
      </c>
    </row>
    <row r="33" spans="1:33" ht="31.5" customHeight="1">
      <c r="A33" s="164"/>
      <c r="B33" s="166"/>
      <c r="C33" s="124" t="s">
        <v>123</v>
      </c>
      <c r="D33" s="123" t="s">
        <v>124</v>
      </c>
      <c r="E33" s="207">
        <v>475691</v>
      </c>
      <c r="F33" s="207"/>
      <c r="G33" s="207"/>
      <c r="H33" s="207"/>
      <c r="I33" s="207"/>
      <c r="J33" s="207"/>
      <c r="K33" s="207">
        <v>482713</v>
      </c>
      <c r="L33" s="252"/>
      <c r="M33" s="106">
        <v>-475691</v>
      </c>
      <c r="N33" s="105">
        <v>485336</v>
      </c>
      <c r="O33" s="106">
        <v>-485336</v>
      </c>
      <c r="P33" s="107">
        <v>-316194</v>
      </c>
      <c r="Q33" s="108">
        <v>0</v>
      </c>
      <c r="R33" s="108">
        <v>0</v>
      </c>
      <c r="S33" s="92">
        <v>-159497</v>
      </c>
      <c r="T33" s="193"/>
      <c r="U33" s="230"/>
      <c r="V33" s="217"/>
      <c r="W33" s="140" t="s">
        <v>340</v>
      </c>
      <c r="X33" s="203">
        <f>M33-P33-Q33-R33-S33</f>
        <v>0</v>
      </c>
      <c r="AF33" s="295">
        <f t="shared" si="0"/>
        <v>0</v>
      </c>
      <c r="AG33" s="290" t="str">
        <f t="shared" si="3"/>
        <v>OK</v>
      </c>
    </row>
    <row r="34" spans="1:33" ht="31.5" customHeight="1">
      <c r="A34" s="164"/>
      <c r="B34" s="167"/>
      <c r="C34" s="123"/>
      <c r="D34" s="123" t="s">
        <v>72</v>
      </c>
      <c r="E34" s="207">
        <v>12694</v>
      </c>
      <c r="F34" s="207"/>
      <c r="G34" s="207"/>
      <c r="H34" s="207"/>
      <c r="I34" s="207"/>
      <c r="J34" s="207"/>
      <c r="K34" s="207">
        <v>16035</v>
      </c>
      <c r="L34" s="252"/>
      <c r="M34" s="106">
        <v>-12694</v>
      </c>
      <c r="N34" s="105">
        <v>22892</v>
      </c>
      <c r="O34" s="106">
        <v>-22892</v>
      </c>
      <c r="P34" s="107">
        <v>-12420</v>
      </c>
      <c r="Q34" s="108">
        <v>0</v>
      </c>
      <c r="R34" s="108">
        <v>0</v>
      </c>
      <c r="S34" s="92">
        <v>-274</v>
      </c>
      <c r="T34" s="193"/>
      <c r="U34" s="230"/>
      <c r="V34" s="217"/>
      <c r="W34" s="140" t="s">
        <v>89</v>
      </c>
      <c r="X34" s="203">
        <f t="shared" si="1"/>
        <v>0</v>
      </c>
      <c r="AF34" s="295">
        <f t="shared" si="0"/>
        <v>0</v>
      </c>
      <c r="AG34" s="290" t="str">
        <f t="shared" si="3"/>
        <v>OK</v>
      </c>
    </row>
    <row r="35" spans="1:33" ht="45.75" customHeight="1">
      <c r="A35" s="164"/>
      <c r="B35" s="169" t="s">
        <v>55</v>
      </c>
      <c r="C35" s="124" t="s">
        <v>415</v>
      </c>
      <c r="D35" s="123" t="s">
        <v>436</v>
      </c>
      <c r="E35" s="207">
        <v>987587</v>
      </c>
      <c r="F35" s="207"/>
      <c r="G35" s="207"/>
      <c r="H35" s="207"/>
      <c r="I35" s="207"/>
      <c r="J35" s="207"/>
      <c r="K35" s="207"/>
      <c r="L35" s="252"/>
      <c r="M35" s="106">
        <v>3000</v>
      </c>
      <c r="N35" s="105"/>
      <c r="O35" s="106"/>
      <c r="P35" s="107"/>
      <c r="Q35" s="108"/>
      <c r="R35" s="108"/>
      <c r="S35" s="92">
        <v>3000</v>
      </c>
      <c r="T35" s="193"/>
      <c r="U35" s="230"/>
      <c r="V35" s="218" t="s">
        <v>437</v>
      </c>
      <c r="W35" s="140" t="s">
        <v>93</v>
      </c>
      <c r="X35" s="203">
        <f t="shared" si="1"/>
        <v>0</v>
      </c>
      <c r="AF35" s="295"/>
      <c r="AG35" s="290"/>
    </row>
    <row r="36" spans="1:33" ht="45.75" customHeight="1">
      <c r="A36" s="164"/>
      <c r="B36" s="302"/>
      <c r="C36" s="303"/>
      <c r="D36" s="123" t="s">
        <v>435</v>
      </c>
      <c r="E36" s="207">
        <v>52204</v>
      </c>
      <c r="F36" s="207"/>
      <c r="G36" s="207"/>
      <c r="H36" s="207"/>
      <c r="I36" s="207"/>
      <c r="J36" s="207"/>
      <c r="K36" s="207">
        <v>55032</v>
      </c>
      <c r="L36" s="252"/>
      <c r="M36" s="106">
        <v>180000</v>
      </c>
      <c r="N36" s="105">
        <v>0</v>
      </c>
      <c r="O36" s="106"/>
      <c r="P36" s="107"/>
      <c r="Q36" s="108"/>
      <c r="R36" s="108"/>
      <c r="S36" s="92">
        <v>180000</v>
      </c>
      <c r="T36" s="229" t="s">
        <v>438</v>
      </c>
      <c r="U36" s="230"/>
      <c r="V36" s="129" t="s">
        <v>128</v>
      </c>
      <c r="W36" s="150" t="s">
        <v>93</v>
      </c>
      <c r="X36" s="203">
        <f t="shared" si="1"/>
        <v>0</v>
      </c>
      <c r="AE36" s="150"/>
      <c r="AF36" s="295">
        <f t="shared" si="0"/>
        <v>0</v>
      </c>
      <c r="AG36" s="290" t="str">
        <f t="shared" si="3"/>
        <v>OK</v>
      </c>
    </row>
    <row r="37" spans="1:33" ht="45.75" customHeight="1">
      <c r="A37" s="164"/>
      <c r="B37" s="301"/>
      <c r="C37" s="111" t="s">
        <v>129</v>
      </c>
      <c r="D37" s="123" t="s">
        <v>130</v>
      </c>
      <c r="E37" s="207">
        <v>193896</v>
      </c>
      <c r="F37" s="207"/>
      <c r="G37" s="207"/>
      <c r="H37" s="207"/>
      <c r="I37" s="207"/>
      <c r="J37" s="207"/>
      <c r="K37" s="207">
        <v>229368</v>
      </c>
      <c r="L37" s="252">
        <f>K37-E37</f>
        <v>35472</v>
      </c>
      <c r="M37" s="106">
        <v>35000</v>
      </c>
      <c r="N37" s="105"/>
      <c r="O37" s="193"/>
      <c r="P37" s="107"/>
      <c r="Q37" s="108"/>
      <c r="R37" s="108"/>
      <c r="S37" s="92">
        <v>35000</v>
      </c>
      <c r="T37" s="229"/>
      <c r="U37" s="230"/>
      <c r="V37" s="111" t="s">
        <v>122</v>
      </c>
      <c r="W37" s="150" t="s">
        <v>93</v>
      </c>
      <c r="X37" s="203">
        <f t="shared" si="1"/>
        <v>0</v>
      </c>
      <c r="AE37" s="150"/>
      <c r="AF37" s="295">
        <f t="shared" si="0"/>
        <v>0</v>
      </c>
      <c r="AG37" s="290" t="str">
        <f t="shared" si="3"/>
        <v>OK</v>
      </c>
    </row>
    <row r="38" spans="1:33" ht="57" customHeight="1">
      <c r="A38" s="164"/>
      <c r="B38" s="301"/>
      <c r="C38" s="111" t="s">
        <v>399</v>
      </c>
      <c r="D38" s="123" t="s">
        <v>94</v>
      </c>
      <c r="E38" s="207">
        <v>5209675</v>
      </c>
      <c r="F38" s="207"/>
      <c r="G38" s="207"/>
      <c r="H38" s="207"/>
      <c r="I38" s="207"/>
      <c r="J38" s="207"/>
      <c r="K38" s="207">
        <v>4813090</v>
      </c>
      <c r="L38" s="252"/>
      <c r="M38" s="106">
        <v>1203000</v>
      </c>
      <c r="N38" s="105">
        <v>4897809</v>
      </c>
      <c r="O38" s="193"/>
      <c r="P38" s="107"/>
      <c r="Q38" s="108"/>
      <c r="R38" s="108"/>
      <c r="S38" s="92">
        <v>1203000</v>
      </c>
      <c r="T38" s="193"/>
      <c r="U38" s="230"/>
      <c r="V38" s="204" t="s">
        <v>131</v>
      </c>
      <c r="W38" s="140" t="s">
        <v>93</v>
      </c>
      <c r="X38" s="203">
        <f t="shared" si="1"/>
        <v>0</v>
      </c>
      <c r="AA38" s="81"/>
      <c r="AF38" s="295">
        <f t="shared" si="0"/>
        <v>0</v>
      </c>
      <c r="AG38" s="290" t="str">
        <f t="shared" si="3"/>
        <v>OK</v>
      </c>
    </row>
    <row r="39" spans="1:33" ht="49.5" customHeight="1">
      <c r="A39" s="164"/>
      <c r="B39" s="233"/>
      <c r="C39" s="123" t="s">
        <v>98</v>
      </c>
      <c r="D39" s="123" t="s">
        <v>301</v>
      </c>
      <c r="E39" s="207">
        <v>169612</v>
      </c>
      <c r="F39" s="207"/>
      <c r="G39" s="207"/>
      <c r="H39" s="207"/>
      <c r="I39" s="207"/>
      <c r="J39" s="207"/>
      <c r="K39" s="207">
        <v>263955</v>
      </c>
      <c r="L39" s="252"/>
      <c r="M39" s="106">
        <v>150000</v>
      </c>
      <c r="N39" s="105">
        <v>328655</v>
      </c>
      <c r="O39" s="193"/>
      <c r="P39" s="107"/>
      <c r="Q39" s="108"/>
      <c r="R39" s="108"/>
      <c r="S39" s="92">
        <v>150000</v>
      </c>
      <c r="T39" s="193"/>
      <c r="U39" s="230"/>
      <c r="V39" s="217" t="s">
        <v>40</v>
      </c>
      <c r="W39" s="140" t="s">
        <v>93</v>
      </c>
      <c r="X39" s="203">
        <f t="shared" si="1"/>
        <v>0</v>
      </c>
      <c r="AF39" s="295">
        <f t="shared" si="0"/>
        <v>0</v>
      </c>
      <c r="AG39" s="290" t="str">
        <f t="shared" si="3"/>
        <v>OK</v>
      </c>
    </row>
    <row r="40" spans="1:33" ht="51.75" customHeight="1">
      <c r="A40" s="164"/>
      <c r="B40" s="165" t="s">
        <v>108</v>
      </c>
      <c r="C40" s="129" t="s">
        <v>99</v>
      </c>
      <c r="D40" s="123" t="s">
        <v>109</v>
      </c>
      <c r="E40" s="207" t="s">
        <v>158</v>
      </c>
      <c r="F40" s="207"/>
      <c r="G40" s="207"/>
      <c r="H40" s="207"/>
      <c r="I40" s="207"/>
      <c r="J40" s="207"/>
      <c r="K40" s="207">
        <v>8310</v>
      </c>
      <c r="L40" s="252"/>
      <c r="M40" s="106">
        <v>8310</v>
      </c>
      <c r="N40" s="105">
        <v>11910</v>
      </c>
      <c r="O40" s="193"/>
      <c r="P40" s="107"/>
      <c r="Q40" s="108"/>
      <c r="R40" s="108"/>
      <c r="S40" s="92">
        <v>8310</v>
      </c>
      <c r="T40" s="193"/>
      <c r="U40" s="230"/>
      <c r="V40" s="217" t="s">
        <v>571</v>
      </c>
      <c r="W40" s="140" t="s">
        <v>93</v>
      </c>
      <c r="X40" s="203">
        <f t="shared" si="1"/>
        <v>0</v>
      </c>
      <c r="AD40" s="81"/>
      <c r="AF40" s="295">
        <f t="shared" si="0"/>
        <v>0</v>
      </c>
      <c r="AG40" s="290" t="str">
        <f t="shared" si="3"/>
        <v>OK</v>
      </c>
    </row>
    <row r="41" spans="1:33" ht="40.5" customHeight="1">
      <c r="A41" s="164"/>
      <c r="B41" s="166"/>
      <c r="C41" s="123"/>
      <c r="D41" s="123" t="s">
        <v>100</v>
      </c>
      <c r="E41" s="207">
        <v>35446</v>
      </c>
      <c r="F41" s="207"/>
      <c r="G41" s="207"/>
      <c r="H41" s="207"/>
      <c r="I41" s="207"/>
      <c r="J41" s="207"/>
      <c r="K41" s="207">
        <v>45057</v>
      </c>
      <c r="L41" s="252"/>
      <c r="M41" s="106">
        <v>18092</v>
      </c>
      <c r="N41" s="105">
        <v>49925</v>
      </c>
      <c r="O41" s="193"/>
      <c r="P41" s="107"/>
      <c r="Q41" s="108"/>
      <c r="R41" s="108"/>
      <c r="S41" s="92">
        <v>18092</v>
      </c>
      <c r="T41" s="193"/>
      <c r="U41" s="230"/>
      <c r="V41" s="217" t="s">
        <v>348</v>
      </c>
      <c r="W41" s="140" t="s">
        <v>93</v>
      </c>
      <c r="X41" s="203">
        <f t="shared" si="1"/>
        <v>0</v>
      </c>
      <c r="AD41" s="81"/>
      <c r="AF41" s="295">
        <f t="shared" si="0"/>
        <v>0</v>
      </c>
      <c r="AG41" s="290" t="str">
        <f t="shared" si="3"/>
        <v>OK</v>
      </c>
    </row>
    <row r="42" spans="1:33" ht="40.5" customHeight="1">
      <c r="A42" s="164"/>
      <c r="B42" s="166"/>
      <c r="C42" s="123" t="s">
        <v>132</v>
      </c>
      <c r="D42" s="123" t="s">
        <v>382</v>
      </c>
      <c r="E42" s="207">
        <v>783</v>
      </c>
      <c r="F42" s="207"/>
      <c r="G42" s="207"/>
      <c r="H42" s="207"/>
      <c r="I42" s="207"/>
      <c r="J42" s="207"/>
      <c r="K42" s="207">
        <v>439760</v>
      </c>
      <c r="L42" s="252">
        <f>K42-E42</f>
        <v>438977</v>
      </c>
      <c r="M42" s="106">
        <v>390000</v>
      </c>
      <c r="N42" s="105"/>
      <c r="O42" s="193"/>
      <c r="P42" s="107"/>
      <c r="Q42" s="108"/>
      <c r="R42" s="108"/>
      <c r="S42" s="92">
        <v>390000</v>
      </c>
      <c r="T42" s="193"/>
      <c r="U42" s="230"/>
      <c r="V42" s="217" t="s">
        <v>38</v>
      </c>
      <c r="W42" s="140" t="s">
        <v>93</v>
      </c>
      <c r="X42" s="203">
        <f t="shared" si="1"/>
        <v>0</v>
      </c>
      <c r="AD42" s="81"/>
      <c r="AF42" s="295">
        <f t="shared" si="0"/>
        <v>0</v>
      </c>
      <c r="AG42" s="290" t="str">
        <f t="shared" si="3"/>
        <v>OK</v>
      </c>
    </row>
    <row r="43" spans="1:33" ht="40.5" customHeight="1">
      <c r="A43" s="164"/>
      <c r="B43" s="166"/>
      <c r="C43" s="123" t="s">
        <v>133</v>
      </c>
      <c r="D43" s="123" t="s">
        <v>41</v>
      </c>
      <c r="E43" s="207" t="s">
        <v>110</v>
      </c>
      <c r="F43" s="207"/>
      <c r="G43" s="207"/>
      <c r="H43" s="207"/>
      <c r="I43" s="207"/>
      <c r="J43" s="207"/>
      <c r="K43" s="207"/>
      <c r="L43" s="252"/>
      <c r="M43" s="106">
        <v>700000</v>
      </c>
      <c r="N43" s="105"/>
      <c r="O43" s="193"/>
      <c r="P43" s="107"/>
      <c r="Q43" s="108"/>
      <c r="R43" s="108"/>
      <c r="S43" s="92">
        <v>700000</v>
      </c>
      <c r="T43" s="193"/>
      <c r="U43" s="230"/>
      <c r="V43" s="217" t="s">
        <v>567</v>
      </c>
      <c r="W43" s="140" t="s">
        <v>93</v>
      </c>
      <c r="X43" s="203">
        <f t="shared" si="1"/>
        <v>0</v>
      </c>
      <c r="AD43" s="81"/>
      <c r="AF43" s="295">
        <f t="shared" si="0"/>
        <v>0</v>
      </c>
      <c r="AG43" s="290" t="str">
        <f t="shared" si="3"/>
        <v>OK</v>
      </c>
    </row>
    <row r="44" spans="1:33" ht="40.5" customHeight="1">
      <c r="A44" s="164"/>
      <c r="B44" s="168" t="s">
        <v>134</v>
      </c>
      <c r="C44" s="123" t="s">
        <v>134</v>
      </c>
      <c r="D44" s="123" t="s">
        <v>135</v>
      </c>
      <c r="E44" s="207">
        <v>10098</v>
      </c>
      <c r="F44" s="207"/>
      <c r="G44" s="207"/>
      <c r="H44" s="207"/>
      <c r="I44" s="207"/>
      <c r="J44" s="207"/>
      <c r="K44" s="207"/>
      <c r="L44" s="252"/>
      <c r="M44" s="106">
        <v>2500</v>
      </c>
      <c r="N44" s="105"/>
      <c r="O44" s="193"/>
      <c r="P44" s="107"/>
      <c r="Q44" s="108"/>
      <c r="R44" s="108"/>
      <c r="S44" s="92">
        <v>2500</v>
      </c>
      <c r="T44" s="193"/>
      <c r="U44" s="230"/>
      <c r="V44" s="217" t="s">
        <v>348</v>
      </c>
      <c r="W44" s="140" t="s">
        <v>93</v>
      </c>
      <c r="X44" s="203">
        <f t="shared" si="1"/>
        <v>0</v>
      </c>
      <c r="AD44" s="81"/>
      <c r="AF44" s="295">
        <f t="shared" si="0"/>
        <v>0</v>
      </c>
      <c r="AG44" s="290" t="str">
        <f t="shared" si="3"/>
        <v>OK</v>
      </c>
    </row>
    <row r="45" spans="1:33" ht="49.5" customHeight="1">
      <c r="A45" s="164"/>
      <c r="B45" s="165" t="s">
        <v>439</v>
      </c>
      <c r="C45" s="123" t="s">
        <v>139</v>
      </c>
      <c r="D45" s="123" t="s">
        <v>140</v>
      </c>
      <c r="E45" s="207">
        <v>35889</v>
      </c>
      <c r="F45" s="207"/>
      <c r="G45" s="207"/>
      <c r="H45" s="207"/>
      <c r="I45" s="207"/>
      <c r="J45" s="207"/>
      <c r="K45" s="207">
        <v>37842</v>
      </c>
      <c r="L45" s="252">
        <f>K45-E45</f>
        <v>1953</v>
      </c>
      <c r="M45" s="106">
        <v>2500</v>
      </c>
      <c r="N45" s="105"/>
      <c r="O45" s="193"/>
      <c r="P45" s="107"/>
      <c r="Q45" s="108"/>
      <c r="R45" s="108"/>
      <c r="S45" s="92">
        <v>2500</v>
      </c>
      <c r="T45" s="193"/>
      <c r="U45" s="230"/>
      <c r="V45" s="217" t="s">
        <v>47</v>
      </c>
      <c r="W45" s="140" t="s">
        <v>93</v>
      </c>
      <c r="X45" s="203">
        <f t="shared" si="1"/>
        <v>0</v>
      </c>
      <c r="AF45" s="295">
        <f t="shared" si="0"/>
        <v>0</v>
      </c>
      <c r="AG45" s="290" t="str">
        <f t="shared" si="3"/>
        <v>OK</v>
      </c>
    </row>
    <row r="46" spans="1:33" ht="31.5" customHeight="1">
      <c r="A46" s="164"/>
      <c r="B46" s="167"/>
      <c r="C46" s="123" t="s">
        <v>73</v>
      </c>
      <c r="D46" s="123"/>
      <c r="E46" s="207">
        <v>67000</v>
      </c>
      <c r="F46" s="207"/>
      <c r="G46" s="207"/>
      <c r="H46" s="207"/>
      <c r="I46" s="207"/>
      <c r="J46" s="207"/>
      <c r="K46" s="207">
        <v>78000</v>
      </c>
      <c r="L46" s="252"/>
      <c r="M46" s="106">
        <v>-67000</v>
      </c>
      <c r="N46" s="105">
        <v>81000</v>
      </c>
      <c r="O46" s="193"/>
      <c r="P46" s="107">
        <v>-44600</v>
      </c>
      <c r="Q46" s="108"/>
      <c r="R46" s="108">
        <v>-20800</v>
      </c>
      <c r="S46" s="92">
        <v>-1600</v>
      </c>
      <c r="T46" s="193"/>
      <c r="U46" s="230"/>
      <c r="V46" s="217"/>
      <c r="W46" s="140" t="s">
        <v>89</v>
      </c>
      <c r="X46" s="203">
        <f t="shared" si="1"/>
        <v>0</v>
      </c>
      <c r="AF46" s="295">
        <f t="shared" si="0"/>
        <v>0</v>
      </c>
      <c r="AG46" s="290" t="str">
        <f t="shared" si="3"/>
        <v>OK</v>
      </c>
    </row>
    <row r="47" spans="1:33" ht="62.25" customHeight="1">
      <c r="A47" s="164"/>
      <c r="B47" s="166" t="s">
        <v>292</v>
      </c>
      <c r="C47" s="129" t="s">
        <v>136</v>
      </c>
      <c r="D47" s="129" t="s">
        <v>137</v>
      </c>
      <c r="E47" s="208">
        <v>544450</v>
      </c>
      <c r="F47" s="208"/>
      <c r="G47" s="208"/>
      <c r="H47" s="208"/>
      <c r="I47" s="208"/>
      <c r="J47" s="208"/>
      <c r="K47" s="208">
        <v>664043</v>
      </c>
      <c r="L47" s="182">
        <f>K47-E47</f>
        <v>119593</v>
      </c>
      <c r="M47" s="115">
        <v>20000</v>
      </c>
      <c r="N47" s="114"/>
      <c r="O47" s="135"/>
      <c r="P47" s="116"/>
      <c r="Q47" s="117"/>
      <c r="R47" s="117"/>
      <c r="S47" s="118">
        <v>20000</v>
      </c>
      <c r="T47" s="135"/>
      <c r="U47" s="225"/>
      <c r="V47" s="218" t="s">
        <v>308</v>
      </c>
      <c r="W47" s="140" t="s">
        <v>93</v>
      </c>
      <c r="X47" s="203">
        <f t="shared" si="1"/>
        <v>0</v>
      </c>
      <c r="Z47" s="81"/>
      <c r="AF47" s="295">
        <f t="shared" si="0"/>
        <v>0</v>
      </c>
      <c r="AG47" s="290" t="str">
        <f t="shared" si="3"/>
        <v>OK</v>
      </c>
    </row>
    <row r="48" spans="1:33" ht="54.75" customHeight="1" thickBot="1">
      <c r="A48" s="164"/>
      <c r="C48" s="111" t="s">
        <v>383</v>
      </c>
      <c r="D48" s="111" t="s">
        <v>94</v>
      </c>
      <c r="E48" s="206">
        <v>4170811</v>
      </c>
      <c r="F48" s="206"/>
      <c r="G48" s="206"/>
      <c r="H48" s="206"/>
      <c r="I48" s="206"/>
      <c r="J48" s="206"/>
      <c r="K48" s="206">
        <v>5664988</v>
      </c>
      <c r="L48" s="253"/>
      <c r="M48" s="91">
        <v>6806000</v>
      </c>
      <c r="N48" s="119">
        <v>4126461</v>
      </c>
      <c r="O48" s="194"/>
      <c r="P48" s="120"/>
      <c r="Q48" s="121"/>
      <c r="R48" s="121"/>
      <c r="S48" s="122">
        <v>6806000</v>
      </c>
      <c r="T48" s="194"/>
      <c r="U48" s="224"/>
      <c r="V48" s="204" t="s">
        <v>138</v>
      </c>
      <c r="W48" s="140" t="s">
        <v>93</v>
      </c>
      <c r="X48" s="203">
        <f t="shared" si="1"/>
        <v>0</v>
      </c>
      <c r="Z48" s="81"/>
      <c r="AF48" s="295">
        <f t="shared" si="0"/>
        <v>0</v>
      </c>
      <c r="AG48" s="290" t="str">
        <f t="shared" si="3"/>
        <v>OK</v>
      </c>
    </row>
    <row r="49" spans="1:33" ht="31.5" customHeight="1" thickBot="1">
      <c r="A49" s="170"/>
      <c r="B49" s="171"/>
      <c r="C49" s="130"/>
      <c r="D49" s="130" t="s">
        <v>71</v>
      </c>
      <c r="E49" s="396">
        <f>SUM(E32:E48)</f>
        <v>12415812</v>
      </c>
      <c r="F49" s="180"/>
      <c r="G49" s="180"/>
      <c r="H49" s="180"/>
      <c r="I49" s="180"/>
      <c r="J49" s="180"/>
      <c r="K49" s="180">
        <f>SUM(K32:K48)</f>
        <v>13409926</v>
      </c>
      <c r="L49" s="180"/>
      <c r="M49" s="397">
        <f>SUM(M32:M48)</f>
        <v>9043017</v>
      </c>
      <c r="N49" s="131">
        <f>SUM(N32:N48)</f>
        <v>10003988</v>
      </c>
      <c r="O49" s="172"/>
      <c r="P49" s="172">
        <f>SUM(P32:P48)</f>
        <v>-373214</v>
      </c>
      <c r="Q49" s="134">
        <f>SUM(Q32:Q48)</f>
        <v>0</v>
      </c>
      <c r="R49" s="134">
        <f>SUM(R32:R48)</f>
        <v>-20800</v>
      </c>
      <c r="S49" s="138">
        <f>SUM(S32:S48)</f>
        <v>9437031</v>
      </c>
      <c r="T49" s="142"/>
      <c r="U49" s="138"/>
      <c r="V49" s="219"/>
      <c r="X49" s="203">
        <f t="shared" si="1"/>
        <v>0</v>
      </c>
      <c r="Z49" s="132">
        <f aca="true" t="shared" si="5" ref="Z49:AE49">SUM(Z32:Z48)</f>
        <v>0</v>
      </c>
      <c r="AA49" s="132">
        <f t="shared" si="5"/>
        <v>0</v>
      </c>
      <c r="AB49" s="132">
        <f t="shared" si="5"/>
        <v>0</v>
      </c>
      <c r="AC49" s="132">
        <f t="shared" si="5"/>
        <v>0</v>
      </c>
      <c r="AD49" s="132">
        <f t="shared" si="5"/>
        <v>0</v>
      </c>
      <c r="AE49" s="132">
        <f t="shared" si="5"/>
        <v>0</v>
      </c>
      <c r="AF49" s="295">
        <f t="shared" si="0"/>
        <v>0</v>
      </c>
      <c r="AG49" s="290" t="str">
        <f t="shared" si="3"/>
        <v>OK</v>
      </c>
    </row>
    <row r="50" spans="1:33" ht="43.5" customHeight="1">
      <c r="A50" s="164" t="s">
        <v>564</v>
      </c>
      <c r="B50" s="167" t="s">
        <v>141</v>
      </c>
      <c r="C50" s="123" t="s">
        <v>142</v>
      </c>
      <c r="D50" s="123" t="s">
        <v>143</v>
      </c>
      <c r="E50" s="207">
        <v>653317</v>
      </c>
      <c r="F50" s="207"/>
      <c r="G50" s="207"/>
      <c r="H50" s="207"/>
      <c r="I50" s="207"/>
      <c r="J50" s="207"/>
      <c r="K50" s="207">
        <v>659997</v>
      </c>
      <c r="L50" s="252"/>
      <c r="M50" s="106">
        <v>200000</v>
      </c>
      <c r="N50" s="105"/>
      <c r="O50" s="193"/>
      <c r="P50" s="193"/>
      <c r="Q50" s="108"/>
      <c r="R50" s="108"/>
      <c r="S50" s="92">
        <v>200000</v>
      </c>
      <c r="T50" s="193"/>
      <c r="U50" s="230"/>
      <c r="V50" s="217" t="s">
        <v>31</v>
      </c>
      <c r="W50" s="140" t="s">
        <v>93</v>
      </c>
      <c r="X50" s="203">
        <f t="shared" si="1"/>
        <v>0</v>
      </c>
      <c r="Z50" s="135"/>
      <c r="AA50" s="135"/>
      <c r="AB50" s="135"/>
      <c r="AC50" s="135"/>
      <c r="AD50" s="135"/>
      <c r="AE50" s="135"/>
      <c r="AF50" s="295">
        <f t="shared" si="0"/>
        <v>0</v>
      </c>
      <c r="AG50" s="290" t="str">
        <f t="shared" si="3"/>
        <v>OK</v>
      </c>
    </row>
    <row r="51" spans="1:33" ht="39" customHeight="1">
      <c r="A51" s="164"/>
      <c r="B51" s="167" t="s">
        <v>563</v>
      </c>
      <c r="C51" s="123" t="s">
        <v>111</v>
      </c>
      <c r="D51" s="123" t="s">
        <v>484</v>
      </c>
      <c r="E51" s="207">
        <v>3125</v>
      </c>
      <c r="F51" s="207"/>
      <c r="G51" s="207"/>
      <c r="H51" s="207"/>
      <c r="I51" s="207"/>
      <c r="J51" s="207"/>
      <c r="K51" s="207">
        <v>4500</v>
      </c>
      <c r="L51" s="252"/>
      <c r="M51" s="106">
        <v>-3125</v>
      </c>
      <c r="N51" s="105">
        <v>4500</v>
      </c>
      <c r="O51" s="193"/>
      <c r="P51" s="107"/>
      <c r="Q51" s="108"/>
      <c r="R51" s="108"/>
      <c r="S51" s="92">
        <v>-3125</v>
      </c>
      <c r="T51" s="193"/>
      <c r="U51" s="230"/>
      <c r="V51" s="217" t="s">
        <v>397</v>
      </c>
      <c r="W51" s="140" t="s">
        <v>89</v>
      </c>
      <c r="X51" s="203">
        <f t="shared" si="1"/>
        <v>0</v>
      </c>
      <c r="AF51" s="295">
        <f t="shared" si="0"/>
        <v>0</v>
      </c>
      <c r="AG51" s="290" t="str">
        <f t="shared" si="3"/>
        <v>OK</v>
      </c>
    </row>
    <row r="52" spans="1:33" ht="39" customHeight="1">
      <c r="A52" s="164"/>
      <c r="B52" s="165" t="s">
        <v>287</v>
      </c>
      <c r="C52" s="123" t="s">
        <v>440</v>
      </c>
      <c r="D52" s="123" t="s">
        <v>144</v>
      </c>
      <c r="E52" s="207">
        <v>35869</v>
      </c>
      <c r="F52" s="207"/>
      <c r="G52" s="207"/>
      <c r="H52" s="207"/>
      <c r="I52" s="207"/>
      <c r="J52" s="207"/>
      <c r="K52" s="207">
        <v>14423</v>
      </c>
      <c r="L52" s="252"/>
      <c r="M52" s="106">
        <v>-35869</v>
      </c>
      <c r="N52" s="105"/>
      <c r="O52" s="193"/>
      <c r="P52" s="107"/>
      <c r="Q52" s="108"/>
      <c r="R52" s="108"/>
      <c r="S52" s="92">
        <v>-35869</v>
      </c>
      <c r="T52" s="193"/>
      <c r="U52" s="230"/>
      <c r="V52" s="217" t="s">
        <v>145</v>
      </c>
      <c r="W52" s="140" t="s">
        <v>89</v>
      </c>
      <c r="X52" s="203">
        <f t="shared" si="1"/>
        <v>0</v>
      </c>
      <c r="AF52" s="295">
        <f t="shared" si="0"/>
        <v>0</v>
      </c>
      <c r="AG52" s="290" t="str">
        <f t="shared" si="3"/>
        <v>OK</v>
      </c>
    </row>
    <row r="53" spans="1:33" ht="54" customHeight="1">
      <c r="A53" s="164"/>
      <c r="B53" s="166"/>
      <c r="C53" s="123" t="s">
        <v>146</v>
      </c>
      <c r="D53" s="123" t="s">
        <v>569</v>
      </c>
      <c r="E53" s="207">
        <v>3657</v>
      </c>
      <c r="F53" s="207"/>
      <c r="G53" s="207"/>
      <c r="H53" s="207"/>
      <c r="I53" s="207"/>
      <c r="J53" s="207"/>
      <c r="K53" s="207"/>
      <c r="L53" s="252"/>
      <c r="M53" s="106">
        <v>10000</v>
      </c>
      <c r="N53" s="105"/>
      <c r="O53" s="193"/>
      <c r="P53" s="107"/>
      <c r="Q53" s="108"/>
      <c r="R53" s="108"/>
      <c r="S53" s="92">
        <v>10000</v>
      </c>
      <c r="T53" s="193"/>
      <c r="U53" s="230"/>
      <c r="V53" s="217" t="s">
        <v>570</v>
      </c>
      <c r="W53" s="140" t="s">
        <v>93</v>
      </c>
      <c r="X53" s="203">
        <f t="shared" si="1"/>
        <v>0</v>
      </c>
      <c r="AF53" s="295">
        <f t="shared" si="0"/>
        <v>0</v>
      </c>
      <c r="AG53" s="290" t="str">
        <f t="shared" si="3"/>
        <v>OK</v>
      </c>
    </row>
    <row r="54" spans="1:33" ht="41.25" customHeight="1">
      <c r="A54" s="164"/>
      <c r="B54" s="166"/>
      <c r="C54" s="123" t="s">
        <v>349</v>
      </c>
      <c r="D54" s="123" t="s">
        <v>451</v>
      </c>
      <c r="E54" s="207">
        <v>4708</v>
      </c>
      <c r="F54" s="207"/>
      <c r="G54" s="207"/>
      <c r="H54" s="207"/>
      <c r="I54" s="207"/>
      <c r="J54" s="207"/>
      <c r="K54" s="207">
        <v>7788</v>
      </c>
      <c r="L54" s="252"/>
      <c r="M54" s="106">
        <v>5000</v>
      </c>
      <c r="N54" s="105">
        <v>11219</v>
      </c>
      <c r="O54" s="193"/>
      <c r="P54" s="107"/>
      <c r="Q54" s="108"/>
      <c r="R54" s="108"/>
      <c r="S54" s="92">
        <v>5000</v>
      </c>
      <c r="T54" s="193"/>
      <c r="U54" s="230"/>
      <c r="V54" s="217" t="s">
        <v>452</v>
      </c>
      <c r="W54" s="140" t="s">
        <v>93</v>
      </c>
      <c r="X54" s="203">
        <f t="shared" si="1"/>
        <v>0</v>
      </c>
      <c r="AF54" s="295">
        <f t="shared" si="0"/>
        <v>0</v>
      </c>
      <c r="AG54" s="290" t="str">
        <f t="shared" si="3"/>
        <v>OK</v>
      </c>
    </row>
    <row r="55" spans="1:33" ht="58.5" customHeight="1">
      <c r="A55" s="164"/>
      <c r="B55" s="165" t="s">
        <v>441</v>
      </c>
      <c r="C55" s="123" t="s">
        <v>442</v>
      </c>
      <c r="D55" s="123" t="s">
        <v>443</v>
      </c>
      <c r="E55" s="207">
        <v>87000</v>
      </c>
      <c r="F55" s="207"/>
      <c r="G55" s="207"/>
      <c r="H55" s="207"/>
      <c r="I55" s="207"/>
      <c r="J55" s="207"/>
      <c r="K55" s="207">
        <v>87000</v>
      </c>
      <c r="L55" s="252"/>
      <c r="M55" s="106">
        <v>-87000</v>
      </c>
      <c r="N55" s="105"/>
      <c r="O55" s="193"/>
      <c r="P55" s="107"/>
      <c r="Q55" s="108"/>
      <c r="R55" s="108"/>
      <c r="S55" s="92">
        <v>-87000</v>
      </c>
      <c r="T55" s="193"/>
      <c r="U55" s="230"/>
      <c r="V55" s="217" t="s">
        <v>306</v>
      </c>
      <c r="W55" s="140" t="s">
        <v>89</v>
      </c>
      <c r="X55" s="203">
        <f t="shared" si="1"/>
        <v>0</v>
      </c>
      <c r="AF55" s="295">
        <f t="shared" si="0"/>
        <v>0</v>
      </c>
      <c r="AG55" s="290" t="str">
        <f t="shared" si="3"/>
        <v>OK</v>
      </c>
    </row>
    <row r="56" spans="1:33" ht="42.75" customHeight="1">
      <c r="A56" s="164"/>
      <c r="B56" s="165" t="s">
        <v>87</v>
      </c>
      <c r="C56" s="123" t="s">
        <v>444</v>
      </c>
      <c r="D56" s="123" t="s">
        <v>445</v>
      </c>
      <c r="E56" s="207">
        <v>45460</v>
      </c>
      <c r="F56" s="207"/>
      <c r="G56" s="207"/>
      <c r="H56" s="207"/>
      <c r="I56" s="207"/>
      <c r="J56" s="207"/>
      <c r="K56" s="207">
        <v>84076</v>
      </c>
      <c r="L56" s="252"/>
      <c r="M56" s="106">
        <v>16815</v>
      </c>
      <c r="N56" s="105"/>
      <c r="O56" s="193"/>
      <c r="P56" s="107"/>
      <c r="Q56" s="108"/>
      <c r="R56" s="108"/>
      <c r="S56" s="92">
        <v>16815</v>
      </c>
      <c r="T56" s="193"/>
      <c r="U56" s="230"/>
      <c r="V56" s="217" t="s">
        <v>307</v>
      </c>
      <c r="W56" s="140" t="s">
        <v>93</v>
      </c>
      <c r="X56" s="203">
        <f t="shared" si="1"/>
        <v>0</v>
      </c>
      <c r="AD56" s="135"/>
      <c r="AF56" s="295">
        <f t="shared" si="0"/>
        <v>0</v>
      </c>
      <c r="AG56" s="290" t="str">
        <f t="shared" si="3"/>
        <v>OK</v>
      </c>
    </row>
    <row r="57" spans="1:33" ht="31.5" customHeight="1">
      <c r="A57" s="164"/>
      <c r="B57" s="166"/>
      <c r="C57" s="124" t="s">
        <v>88</v>
      </c>
      <c r="D57" s="123" t="s">
        <v>149</v>
      </c>
      <c r="E57" s="207">
        <v>93657</v>
      </c>
      <c r="F57" s="207"/>
      <c r="G57" s="207"/>
      <c r="H57" s="207"/>
      <c r="I57" s="207"/>
      <c r="J57" s="207"/>
      <c r="K57" s="207">
        <v>92506</v>
      </c>
      <c r="L57" s="252"/>
      <c r="M57" s="106">
        <v>25000</v>
      </c>
      <c r="N57" s="105"/>
      <c r="O57" s="193"/>
      <c r="P57" s="107"/>
      <c r="Q57" s="108"/>
      <c r="R57" s="108"/>
      <c r="S57" s="92">
        <v>25000</v>
      </c>
      <c r="T57" s="193"/>
      <c r="U57" s="230"/>
      <c r="V57" s="217" t="s">
        <v>150</v>
      </c>
      <c r="W57" s="140" t="s">
        <v>93</v>
      </c>
      <c r="X57" s="203">
        <f t="shared" si="1"/>
        <v>0</v>
      </c>
      <c r="AD57" s="135"/>
      <c r="AF57" s="295">
        <f t="shared" si="0"/>
        <v>0</v>
      </c>
      <c r="AG57" s="290" t="str">
        <f t="shared" si="3"/>
        <v>OK</v>
      </c>
    </row>
    <row r="58" spans="1:33" ht="38.25" customHeight="1">
      <c r="A58" s="164"/>
      <c r="B58" s="254"/>
      <c r="C58" s="129"/>
      <c r="D58" s="123" t="s">
        <v>147</v>
      </c>
      <c r="E58" s="207" t="s">
        <v>110</v>
      </c>
      <c r="F58" s="207"/>
      <c r="G58" s="207"/>
      <c r="H58" s="207"/>
      <c r="I58" s="207"/>
      <c r="J58" s="207"/>
      <c r="K58" s="207" t="s">
        <v>110</v>
      </c>
      <c r="L58" s="252"/>
      <c r="M58" s="106">
        <v>50000</v>
      </c>
      <c r="N58" s="105" t="s">
        <v>110</v>
      </c>
      <c r="O58" s="193"/>
      <c r="P58" s="107"/>
      <c r="Q58" s="108"/>
      <c r="R58" s="108"/>
      <c r="S58" s="92">
        <v>50000</v>
      </c>
      <c r="T58" s="193"/>
      <c r="U58" s="230"/>
      <c r="V58" s="217" t="s">
        <v>148</v>
      </c>
      <c r="W58" s="140" t="s">
        <v>93</v>
      </c>
      <c r="X58" s="203">
        <f t="shared" si="1"/>
        <v>0</v>
      </c>
      <c r="Z58" s="81"/>
      <c r="AF58" s="295">
        <f aca="true" t="shared" si="6" ref="AF58:AF116">SUM(Z58:AE58)</f>
        <v>0</v>
      </c>
      <c r="AG58" s="290" t="str">
        <f aca="true" t="shared" si="7" ref="AG58:AG116">IF(Q58=AF58,"OK","OUT")</f>
        <v>OK</v>
      </c>
    </row>
    <row r="59" spans="1:33" ht="38.25" customHeight="1" thickBot="1">
      <c r="A59" s="164"/>
      <c r="B59" s="227"/>
      <c r="C59" s="123"/>
      <c r="D59" s="111" t="s">
        <v>151</v>
      </c>
      <c r="E59" s="206">
        <v>1380</v>
      </c>
      <c r="F59" s="206"/>
      <c r="G59" s="206"/>
      <c r="H59" s="206"/>
      <c r="I59" s="206"/>
      <c r="J59" s="206"/>
      <c r="K59" s="206" t="s">
        <v>110</v>
      </c>
      <c r="L59" s="253"/>
      <c r="M59" s="91">
        <v>9263</v>
      </c>
      <c r="N59" s="119"/>
      <c r="O59" s="194"/>
      <c r="P59" s="120"/>
      <c r="Q59" s="120"/>
      <c r="R59" s="120"/>
      <c r="S59" s="122">
        <v>9263</v>
      </c>
      <c r="T59" s="194"/>
      <c r="U59" s="224"/>
      <c r="V59" s="204" t="s">
        <v>95</v>
      </c>
      <c r="W59" s="140" t="s">
        <v>93</v>
      </c>
      <c r="X59" s="203">
        <f t="shared" si="1"/>
        <v>0</v>
      </c>
      <c r="Z59" s="81"/>
      <c r="AF59" s="295">
        <f t="shared" si="6"/>
        <v>0</v>
      </c>
      <c r="AG59" s="290" t="str">
        <f t="shared" si="7"/>
        <v>OK</v>
      </c>
    </row>
    <row r="60" spans="1:33" ht="31.5" customHeight="1" thickBot="1">
      <c r="A60" s="170"/>
      <c r="B60" s="171"/>
      <c r="C60" s="130"/>
      <c r="D60" s="130" t="s">
        <v>71</v>
      </c>
      <c r="E60" s="396">
        <f>SUM(E50:E59)</f>
        <v>928173</v>
      </c>
      <c r="F60" s="180"/>
      <c r="G60" s="180"/>
      <c r="H60" s="180"/>
      <c r="I60" s="180"/>
      <c r="J60" s="180"/>
      <c r="K60" s="180">
        <f>SUM(K51:K59)</f>
        <v>290293</v>
      </c>
      <c r="L60" s="180"/>
      <c r="M60" s="397">
        <f>SUM(M50:M59)</f>
        <v>190084</v>
      </c>
      <c r="N60" s="131">
        <f aca="true" t="shared" si="8" ref="N60:S60">SUM(N50:N59)</f>
        <v>15719</v>
      </c>
      <c r="O60" s="142">
        <f t="shared" si="8"/>
        <v>0</v>
      </c>
      <c r="P60" s="133">
        <f t="shared" si="8"/>
        <v>0</v>
      </c>
      <c r="Q60" s="133">
        <f t="shared" si="8"/>
        <v>0</v>
      </c>
      <c r="R60" s="133">
        <f t="shared" si="8"/>
        <v>0</v>
      </c>
      <c r="S60" s="138">
        <f t="shared" si="8"/>
        <v>190084</v>
      </c>
      <c r="T60" s="142"/>
      <c r="U60" s="138"/>
      <c r="V60" s="219"/>
      <c r="X60" s="203">
        <f t="shared" si="1"/>
        <v>0</v>
      </c>
      <c r="Z60" s="132">
        <f aca="true" t="shared" si="9" ref="Z60:AE60">SUM(Z50:Z59)</f>
        <v>0</v>
      </c>
      <c r="AA60" s="132">
        <f t="shared" si="9"/>
        <v>0</v>
      </c>
      <c r="AB60" s="132">
        <f t="shared" si="9"/>
        <v>0</v>
      </c>
      <c r="AC60" s="132">
        <f t="shared" si="9"/>
        <v>0</v>
      </c>
      <c r="AD60" s="132">
        <f t="shared" si="9"/>
        <v>0</v>
      </c>
      <c r="AE60" s="132">
        <f t="shared" si="9"/>
        <v>0</v>
      </c>
      <c r="AF60" s="295">
        <f t="shared" si="6"/>
        <v>0</v>
      </c>
      <c r="AG60" s="290" t="str">
        <f t="shared" si="7"/>
        <v>OK</v>
      </c>
    </row>
    <row r="61" spans="1:33" ht="31.5" customHeight="1">
      <c r="A61" s="164" t="s">
        <v>529</v>
      </c>
      <c r="B61" s="273" t="s">
        <v>223</v>
      </c>
      <c r="C61" s="256" t="s">
        <v>224</v>
      </c>
      <c r="D61" s="256" t="s">
        <v>225</v>
      </c>
      <c r="E61" s="257">
        <v>10083</v>
      </c>
      <c r="F61" s="257"/>
      <c r="G61" s="257"/>
      <c r="H61" s="257"/>
      <c r="I61" s="257"/>
      <c r="J61" s="257"/>
      <c r="K61" s="257">
        <v>10306</v>
      </c>
      <c r="L61" s="258">
        <f>E61*0.9</f>
        <v>9074.7</v>
      </c>
      <c r="M61" s="318">
        <v>-9000</v>
      </c>
      <c r="N61" s="259"/>
      <c r="O61" s="214"/>
      <c r="P61" s="274"/>
      <c r="Q61" s="274"/>
      <c r="R61" s="274"/>
      <c r="S61" s="275">
        <v>-9000</v>
      </c>
      <c r="T61" s="214"/>
      <c r="U61" s="249"/>
      <c r="V61" s="201"/>
      <c r="W61" s="140" t="s">
        <v>89</v>
      </c>
      <c r="X61" s="203">
        <f t="shared" si="1"/>
        <v>0</v>
      </c>
      <c r="Z61" s="135"/>
      <c r="AA61" s="135"/>
      <c r="AB61" s="135"/>
      <c r="AC61" s="135"/>
      <c r="AD61" s="135"/>
      <c r="AE61" s="135"/>
      <c r="AF61" s="295">
        <f t="shared" si="6"/>
        <v>0</v>
      </c>
      <c r="AG61" s="290" t="str">
        <f t="shared" si="7"/>
        <v>OK</v>
      </c>
    </row>
    <row r="62" spans="1:33" ht="31.5" customHeight="1">
      <c r="A62" s="164"/>
      <c r="B62" s="167" t="s">
        <v>532</v>
      </c>
      <c r="C62" s="123" t="s">
        <v>533</v>
      </c>
      <c r="D62" s="123" t="s">
        <v>534</v>
      </c>
      <c r="E62" s="207">
        <v>720</v>
      </c>
      <c r="F62" s="207"/>
      <c r="G62" s="207"/>
      <c r="H62" s="207"/>
      <c r="I62" s="207"/>
      <c r="J62" s="207"/>
      <c r="K62" s="207">
        <v>790</v>
      </c>
      <c r="L62" s="252"/>
      <c r="M62" s="106">
        <v>-720</v>
      </c>
      <c r="N62" s="105">
        <v>1580</v>
      </c>
      <c r="O62" s="193"/>
      <c r="P62" s="107"/>
      <c r="Q62" s="108"/>
      <c r="R62" s="108"/>
      <c r="S62" s="92">
        <v>-720</v>
      </c>
      <c r="T62" s="193"/>
      <c r="U62" s="230"/>
      <c r="V62" s="217"/>
      <c r="W62" s="140" t="s">
        <v>89</v>
      </c>
      <c r="X62" s="203">
        <f t="shared" si="1"/>
        <v>0</v>
      </c>
      <c r="AF62" s="295">
        <f t="shared" si="6"/>
        <v>0</v>
      </c>
      <c r="AG62" s="290" t="str">
        <f t="shared" si="7"/>
        <v>OK</v>
      </c>
    </row>
    <row r="63" spans="1:33" ht="50.25" customHeight="1">
      <c r="A63" s="174"/>
      <c r="B63" s="166" t="s">
        <v>562</v>
      </c>
      <c r="C63" s="124" t="s">
        <v>561</v>
      </c>
      <c r="D63" s="123" t="s">
        <v>446</v>
      </c>
      <c r="E63" s="207" t="s">
        <v>110</v>
      </c>
      <c r="F63" s="207"/>
      <c r="G63" s="207"/>
      <c r="H63" s="207"/>
      <c r="I63" s="207"/>
      <c r="J63" s="207"/>
      <c r="K63" s="207" t="s">
        <v>110</v>
      </c>
      <c r="L63" s="252"/>
      <c r="M63" s="106">
        <v>2000</v>
      </c>
      <c r="N63" s="105"/>
      <c r="O63" s="193"/>
      <c r="P63" s="107"/>
      <c r="Q63" s="108"/>
      <c r="R63" s="108"/>
      <c r="S63" s="92">
        <v>2000</v>
      </c>
      <c r="T63" s="193"/>
      <c r="U63" s="230"/>
      <c r="V63" s="217" t="s">
        <v>447</v>
      </c>
      <c r="W63" s="140" t="s">
        <v>93</v>
      </c>
      <c r="X63" s="203">
        <f t="shared" si="1"/>
        <v>0</v>
      </c>
      <c r="AD63" s="81"/>
      <c r="AE63" s="81"/>
      <c r="AF63" s="295">
        <f t="shared" si="6"/>
        <v>0</v>
      </c>
      <c r="AG63" s="290" t="str">
        <f t="shared" si="7"/>
        <v>OK</v>
      </c>
    </row>
    <row r="64" spans="1:33" ht="49.5" customHeight="1">
      <c r="A64" s="174"/>
      <c r="B64" s="166"/>
      <c r="C64" s="129"/>
      <c r="D64" s="123" t="s">
        <v>413</v>
      </c>
      <c r="E64" s="207" t="s">
        <v>110</v>
      </c>
      <c r="F64" s="207"/>
      <c r="G64" s="207"/>
      <c r="H64" s="207"/>
      <c r="I64" s="207"/>
      <c r="J64" s="207"/>
      <c r="K64" s="207" t="s">
        <v>110</v>
      </c>
      <c r="L64" s="252"/>
      <c r="M64" s="106">
        <v>200000</v>
      </c>
      <c r="N64" s="105"/>
      <c r="O64" s="193"/>
      <c r="P64" s="107"/>
      <c r="Q64" s="108"/>
      <c r="R64" s="108"/>
      <c r="S64" s="92">
        <v>200000</v>
      </c>
      <c r="T64" s="193"/>
      <c r="U64" s="230"/>
      <c r="V64" s="217" t="s">
        <v>384</v>
      </c>
      <c r="W64" s="140" t="s">
        <v>93</v>
      </c>
      <c r="X64" s="203">
        <f t="shared" si="1"/>
        <v>0</v>
      </c>
      <c r="AF64" s="295">
        <f t="shared" si="6"/>
        <v>0</v>
      </c>
      <c r="AG64" s="290" t="str">
        <f t="shared" si="7"/>
        <v>OK</v>
      </c>
    </row>
    <row r="65" spans="1:33" ht="49.5" customHeight="1">
      <c r="A65" s="174"/>
      <c r="B65" s="166"/>
      <c r="C65" s="123"/>
      <c r="D65" s="123" t="s">
        <v>226</v>
      </c>
      <c r="E65" s="207">
        <v>14894</v>
      </c>
      <c r="F65" s="207"/>
      <c r="G65" s="207"/>
      <c r="H65" s="207"/>
      <c r="I65" s="207"/>
      <c r="J65" s="207"/>
      <c r="K65" s="207">
        <v>11509</v>
      </c>
      <c r="L65" s="252"/>
      <c r="M65" s="106">
        <v>-1050</v>
      </c>
      <c r="N65" s="105"/>
      <c r="O65" s="193"/>
      <c r="P65" s="107"/>
      <c r="Q65" s="108"/>
      <c r="R65" s="108"/>
      <c r="S65" s="92">
        <v>-1050</v>
      </c>
      <c r="T65" s="193"/>
      <c r="U65" s="230"/>
      <c r="V65" s="217" t="s">
        <v>227</v>
      </c>
      <c r="W65" s="140" t="s">
        <v>89</v>
      </c>
      <c r="X65" s="203">
        <f t="shared" si="1"/>
        <v>0</v>
      </c>
      <c r="AF65" s="295">
        <f t="shared" si="6"/>
        <v>0</v>
      </c>
      <c r="AG65" s="290" t="str">
        <f t="shared" si="7"/>
        <v>OK</v>
      </c>
    </row>
    <row r="66" spans="1:33" ht="48" customHeight="1" thickBot="1">
      <c r="A66" s="174"/>
      <c r="B66" s="166"/>
      <c r="C66" s="213" t="s">
        <v>400</v>
      </c>
      <c r="D66" s="123" t="s">
        <v>152</v>
      </c>
      <c r="E66" s="207">
        <v>5761</v>
      </c>
      <c r="F66" s="207"/>
      <c r="G66" s="207"/>
      <c r="H66" s="207"/>
      <c r="I66" s="207"/>
      <c r="J66" s="207"/>
      <c r="K66" s="207">
        <v>4500</v>
      </c>
      <c r="L66" s="252"/>
      <c r="M66" s="106">
        <v>-5761</v>
      </c>
      <c r="N66" s="105">
        <v>4537</v>
      </c>
      <c r="O66" s="193"/>
      <c r="P66" s="107"/>
      <c r="Q66" s="108"/>
      <c r="R66" s="108"/>
      <c r="S66" s="92">
        <v>-5761</v>
      </c>
      <c r="T66" s="193"/>
      <c r="U66" s="230"/>
      <c r="V66" s="217" t="s">
        <v>153</v>
      </c>
      <c r="W66" s="140" t="s">
        <v>89</v>
      </c>
      <c r="X66" s="203">
        <f t="shared" si="1"/>
        <v>0</v>
      </c>
      <c r="AF66" s="295">
        <f t="shared" si="6"/>
        <v>0</v>
      </c>
      <c r="AG66" s="290" t="str">
        <f t="shared" si="7"/>
        <v>OK</v>
      </c>
    </row>
    <row r="67" spans="1:33" ht="31.5" customHeight="1" thickBot="1">
      <c r="A67" s="175"/>
      <c r="B67" s="171"/>
      <c r="C67" s="136"/>
      <c r="D67" s="130" t="s">
        <v>71</v>
      </c>
      <c r="E67" s="178">
        <f>SUM(E61:E66)</f>
        <v>31458</v>
      </c>
      <c r="F67" s="178"/>
      <c r="G67" s="178"/>
      <c r="H67" s="178"/>
      <c r="I67" s="178"/>
      <c r="J67" s="178"/>
      <c r="K67" s="178">
        <f>SUM(K62:K66)</f>
        <v>16799</v>
      </c>
      <c r="L67" s="196"/>
      <c r="M67" s="172">
        <f>SUM(M61:M66)</f>
        <v>185469</v>
      </c>
      <c r="N67" s="131">
        <f aca="true" t="shared" si="10" ref="N67:S67">SUM(N61:N66)</f>
        <v>6117</v>
      </c>
      <c r="O67" s="142">
        <f t="shared" si="10"/>
        <v>0</v>
      </c>
      <c r="P67" s="176">
        <f t="shared" si="10"/>
        <v>0</v>
      </c>
      <c r="Q67" s="134">
        <f t="shared" si="10"/>
        <v>0</v>
      </c>
      <c r="R67" s="134">
        <f t="shared" si="10"/>
        <v>0</v>
      </c>
      <c r="S67" s="138">
        <f t="shared" si="10"/>
        <v>185469</v>
      </c>
      <c r="T67" s="142"/>
      <c r="U67" s="138"/>
      <c r="V67" s="219"/>
      <c r="X67" s="203">
        <f t="shared" si="1"/>
        <v>0</v>
      </c>
      <c r="Z67" s="172">
        <f aca="true" t="shared" si="11" ref="Z67:AE67">SUM(Z61:Z66)</f>
        <v>0</v>
      </c>
      <c r="AA67" s="172">
        <f t="shared" si="11"/>
        <v>0</v>
      </c>
      <c r="AB67" s="172">
        <f t="shared" si="11"/>
        <v>0</v>
      </c>
      <c r="AC67" s="172">
        <f t="shared" si="11"/>
        <v>0</v>
      </c>
      <c r="AD67" s="172">
        <f t="shared" si="11"/>
        <v>0</v>
      </c>
      <c r="AE67" s="172">
        <f t="shared" si="11"/>
        <v>0</v>
      </c>
      <c r="AF67" s="295">
        <f t="shared" si="6"/>
        <v>0</v>
      </c>
      <c r="AG67" s="290" t="str">
        <f t="shared" si="7"/>
        <v>OK</v>
      </c>
    </row>
    <row r="68" spans="1:33" ht="55.5" customHeight="1">
      <c r="A68" s="163" t="s">
        <v>74</v>
      </c>
      <c r="B68" s="173" t="s">
        <v>326</v>
      </c>
      <c r="C68" s="111" t="s">
        <v>327</v>
      </c>
      <c r="D68" s="123" t="s">
        <v>328</v>
      </c>
      <c r="E68" s="207">
        <v>36978</v>
      </c>
      <c r="F68" s="207"/>
      <c r="G68" s="207"/>
      <c r="H68" s="207"/>
      <c r="I68" s="207"/>
      <c r="J68" s="207"/>
      <c r="K68" s="207">
        <v>40073</v>
      </c>
      <c r="L68" s="252"/>
      <c r="M68" s="106">
        <v>-36978</v>
      </c>
      <c r="N68" s="105">
        <v>26107</v>
      </c>
      <c r="O68" s="193"/>
      <c r="P68" s="107"/>
      <c r="Q68" s="108"/>
      <c r="R68" s="108"/>
      <c r="S68" s="92">
        <v>-36978</v>
      </c>
      <c r="T68" s="193"/>
      <c r="U68" s="230"/>
      <c r="V68" s="204"/>
      <c r="W68" s="140" t="s">
        <v>89</v>
      </c>
      <c r="X68" s="203">
        <f t="shared" si="1"/>
        <v>0</v>
      </c>
      <c r="AF68" s="295">
        <f t="shared" si="6"/>
        <v>0</v>
      </c>
      <c r="AG68" s="290" t="str">
        <f t="shared" si="7"/>
        <v>OK</v>
      </c>
    </row>
    <row r="69" spans="1:33" ht="55.5" customHeight="1" thickBot="1">
      <c r="A69" s="164"/>
      <c r="B69" s="166"/>
      <c r="C69" s="123" t="s">
        <v>329</v>
      </c>
      <c r="D69" s="123" t="s">
        <v>330</v>
      </c>
      <c r="E69" s="207">
        <v>710662</v>
      </c>
      <c r="F69" s="207"/>
      <c r="G69" s="207"/>
      <c r="H69" s="207"/>
      <c r="I69" s="207"/>
      <c r="J69" s="207"/>
      <c r="K69" s="207">
        <v>856753</v>
      </c>
      <c r="L69" s="252"/>
      <c r="M69" s="106">
        <v>-710662</v>
      </c>
      <c r="N69" s="105">
        <v>688353</v>
      </c>
      <c r="O69" s="193"/>
      <c r="P69" s="107">
        <v>-710662</v>
      </c>
      <c r="Q69" s="108"/>
      <c r="R69" s="108"/>
      <c r="S69" s="92"/>
      <c r="T69" s="193"/>
      <c r="U69" s="230"/>
      <c r="V69" s="217" t="s">
        <v>530</v>
      </c>
      <c r="W69" s="140" t="s">
        <v>89</v>
      </c>
      <c r="X69" s="203">
        <f t="shared" si="1"/>
        <v>0</v>
      </c>
      <c r="Z69" s="292" t="s">
        <v>27</v>
      </c>
      <c r="AA69" s="292" t="s">
        <v>28</v>
      </c>
      <c r="AB69" s="291" t="s">
        <v>293</v>
      </c>
      <c r="AC69" s="291" t="s">
        <v>29</v>
      </c>
      <c r="AD69" s="291" t="s">
        <v>364</v>
      </c>
      <c r="AE69" s="292" t="s">
        <v>30</v>
      </c>
      <c r="AF69" s="295">
        <f t="shared" si="6"/>
        <v>0</v>
      </c>
      <c r="AG69" s="290" t="str">
        <f t="shared" si="7"/>
        <v>OK</v>
      </c>
    </row>
    <row r="70" spans="1:33" ht="54" customHeight="1">
      <c r="A70" s="164"/>
      <c r="B70" s="165" t="s">
        <v>314</v>
      </c>
      <c r="C70" s="123" t="s">
        <v>336</v>
      </c>
      <c r="D70" s="123"/>
      <c r="E70" s="207">
        <v>8527777</v>
      </c>
      <c r="F70" s="280">
        <v>8527777</v>
      </c>
      <c r="G70" s="274">
        <v>4879554</v>
      </c>
      <c r="H70" s="289">
        <v>1013423</v>
      </c>
      <c r="I70" s="289">
        <v>1709700</v>
      </c>
      <c r="J70" s="275">
        <v>925100</v>
      </c>
      <c r="K70" s="207">
        <v>9529946</v>
      </c>
      <c r="L70" s="252">
        <f>E70*0.3</f>
        <v>2558333.1</v>
      </c>
      <c r="M70" s="106">
        <f>P70+Q70+R70+S70</f>
        <v>-2558333</v>
      </c>
      <c r="N70" s="105">
        <v>10314888</v>
      </c>
      <c r="O70" s="193"/>
      <c r="P70" s="107">
        <v>-1463866</v>
      </c>
      <c r="Q70" s="108">
        <v>-304027</v>
      </c>
      <c r="R70" s="108">
        <v>-512910</v>
      </c>
      <c r="S70" s="92">
        <v>-277530</v>
      </c>
      <c r="T70" s="193"/>
      <c r="U70" s="230"/>
      <c r="V70" s="217" t="s">
        <v>155</v>
      </c>
      <c r="W70" s="140" t="s">
        <v>89</v>
      </c>
      <c r="X70" s="203">
        <f aca="true" t="shared" si="12" ref="X70:X132">M70-P70-Q70-R70-S70</f>
        <v>0</v>
      </c>
      <c r="Z70" s="294">
        <v>-300740</v>
      </c>
      <c r="AA70" s="294">
        <v>0</v>
      </c>
      <c r="AB70" s="293">
        <v>0</v>
      </c>
      <c r="AC70" s="293">
        <v>0</v>
      </c>
      <c r="AD70" s="293">
        <v>0</v>
      </c>
      <c r="AE70" s="293">
        <v>-3287</v>
      </c>
      <c r="AF70" s="295">
        <f t="shared" si="6"/>
        <v>-304027</v>
      </c>
      <c r="AG70" s="290" t="str">
        <f>IF(Q70=AF70,"OK","OUT")</f>
        <v>OK</v>
      </c>
    </row>
    <row r="71" spans="1:33" ht="45" customHeight="1">
      <c r="A71" s="174"/>
      <c r="B71" s="167"/>
      <c r="C71" s="123" t="s">
        <v>500</v>
      </c>
      <c r="D71" s="123"/>
      <c r="E71" s="207">
        <v>4717443</v>
      </c>
      <c r="F71" s="276">
        <v>4717443</v>
      </c>
      <c r="G71" s="107">
        <v>0</v>
      </c>
      <c r="H71" s="108">
        <v>1777568</v>
      </c>
      <c r="I71" s="108">
        <v>0</v>
      </c>
      <c r="J71" s="92">
        <v>2939875</v>
      </c>
      <c r="K71" s="207">
        <v>5030462</v>
      </c>
      <c r="L71" s="252"/>
      <c r="M71" s="106">
        <f>P71+Q71+R71+S71</f>
        <v>-1415232</v>
      </c>
      <c r="N71" s="105">
        <v>5300486</v>
      </c>
      <c r="O71" s="193"/>
      <c r="P71" s="107">
        <v>0</v>
      </c>
      <c r="Q71" s="108">
        <v>-533270</v>
      </c>
      <c r="R71" s="108">
        <v>0</v>
      </c>
      <c r="S71" s="92">
        <v>-881962</v>
      </c>
      <c r="T71" s="193"/>
      <c r="U71" s="230"/>
      <c r="V71" s="217" t="s">
        <v>509</v>
      </c>
      <c r="W71" s="140" t="s">
        <v>89</v>
      </c>
      <c r="X71" s="203">
        <f t="shared" si="12"/>
        <v>0</v>
      </c>
      <c r="Z71" s="294">
        <v>-533270</v>
      </c>
      <c r="AA71" s="294">
        <v>0</v>
      </c>
      <c r="AB71" s="293">
        <v>0</v>
      </c>
      <c r="AC71" s="293">
        <v>0</v>
      </c>
      <c r="AD71" s="293">
        <v>0</v>
      </c>
      <c r="AE71" s="293">
        <v>0</v>
      </c>
      <c r="AF71" s="295">
        <f t="shared" si="6"/>
        <v>-533270</v>
      </c>
      <c r="AG71" s="290" t="str">
        <f t="shared" si="7"/>
        <v>OK</v>
      </c>
    </row>
    <row r="72" spans="1:33" ht="36" customHeight="1">
      <c r="A72" s="174"/>
      <c r="B72" s="165" t="s">
        <v>501</v>
      </c>
      <c r="C72" s="123" t="s">
        <v>502</v>
      </c>
      <c r="D72" s="123"/>
      <c r="E72" s="207">
        <v>4589306</v>
      </c>
      <c r="F72" s="276">
        <v>4589306</v>
      </c>
      <c r="G72" s="107">
        <v>2388893</v>
      </c>
      <c r="H72" s="108">
        <v>661049</v>
      </c>
      <c r="I72" s="108">
        <v>1525200</v>
      </c>
      <c r="J72" s="92">
        <v>14164</v>
      </c>
      <c r="K72" s="207">
        <v>4264524</v>
      </c>
      <c r="L72" s="252">
        <f>E72*0.3</f>
        <v>1376791.8</v>
      </c>
      <c r="M72" s="106">
        <f>P72+Q72+R72+S72</f>
        <v>-1376792</v>
      </c>
      <c r="N72" s="105">
        <v>5808840</v>
      </c>
      <c r="O72" s="193"/>
      <c r="P72" s="107">
        <v>-716668</v>
      </c>
      <c r="Q72" s="108">
        <v>-198315</v>
      </c>
      <c r="R72" s="108">
        <v>-457560</v>
      </c>
      <c r="S72" s="92">
        <v>-4249</v>
      </c>
      <c r="T72" s="193"/>
      <c r="U72" s="230"/>
      <c r="V72" s="217" t="s">
        <v>154</v>
      </c>
      <c r="W72" s="140" t="s">
        <v>89</v>
      </c>
      <c r="X72" s="203">
        <f t="shared" si="12"/>
        <v>0</v>
      </c>
      <c r="Z72" s="294">
        <v>-198315</v>
      </c>
      <c r="AA72" s="294">
        <v>0</v>
      </c>
      <c r="AB72" s="293">
        <v>0</v>
      </c>
      <c r="AC72" s="293">
        <v>0</v>
      </c>
      <c r="AD72" s="293">
        <v>0</v>
      </c>
      <c r="AE72" s="293">
        <v>0</v>
      </c>
      <c r="AF72" s="295">
        <f t="shared" si="6"/>
        <v>-198315</v>
      </c>
      <c r="AG72" s="290" t="str">
        <f t="shared" si="7"/>
        <v>OK</v>
      </c>
    </row>
    <row r="73" spans="1:33" ht="42" customHeight="1">
      <c r="A73" s="174"/>
      <c r="B73" s="168" t="s">
        <v>312</v>
      </c>
      <c r="C73" s="111" t="s">
        <v>313</v>
      </c>
      <c r="D73" s="123"/>
      <c r="E73" s="207">
        <v>36227</v>
      </c>
      <c r="F73" s="276">
        <v>36227</v>
      </c>
      <c r="G73" s="107">
        <v>20218</v>
      </c>
      <c r="H73" s="108">
        <v>0</v>
      </c>
      <c r="I73" s="108">
        <v>0</v>
      </c>
      <c r="J73" s="92">
        <v>16009</v>
      </c>
      <c r="K73" s="207">
        <v>58310</v>
      </c>
      <c r="L73" s="252"/>
      <c r="M73" s="106">
        <f>P73+Q73+R73+S73</f>
        <v>-10868</v>
      </c>
      <c r="N73" s="105">
        <v>62818</v>
      </c>
      <c r="O73" s="193"/>
      <c r="P73" s="107">
        <v>-6065</v>
      </c>
      <c r="Q73" s="108">
        <v>0</v>
      </c>
      <c r="R73" s="108">
        <v>0</v>
      </c>
      <c r="S73" s="92">
        <v>-4803</v>
      </c>
      <c r="T73" s="193"/>
      <c r="U73" s="230"/>
      <c r="V73" s="217" t="s">
        <v>154</v>
      </c>
      <c r="W73" s="140" t="s">
        <v>89</v>
      </c>
      <c r="X73" s="203">
        <f t="shared" si="12"/>
        <v>0</v>
      </c>
      <c r="Z73" s="294">
        <v>0</v>
      </c>
      <c r="AA73" s="294">
        <v>0</v>
      </c>
      <c r="AB73" s="293">
        <v>0</v>
      </c>
      <c r="AC73" s="293">
        <v>0</v>
      </c>
      <c r="AD73" s="293">
        <v>0</v>
      </c>
      <c r="AE73" s="293">
        <v>0</v>
      </c>
      <c r="AF73" s="295">
        <f t="shared" si="6"/>
        <v>0</v>
      </c>
      <c r="AG73" s="290" t="str">
        <f t="shared" si="7"/>
        <v>OK</v>
      </c>
    </row>
    <row r="74" spans="1:33" ht="42" customHeight="1">
      <c r="A74" s="174"/>
      <c r="B74" s="169" t="s">
        <v>352</v>
      </c>
      <c r="C74" s="111"/>
      <c r="D74" s="123" t="s">
        <v>353</v>
      </c>
      <c r="E74" s="207" t="s">
        <v>110</v>
      </c>
      <c r="K74" s="207" t="s">
        <v>110</v>
      </c>
      <c r="L74" s="252"/>
      <c r="M74" s="106">
        <v>6000</v>
      </c>
      <c r="N74" s="105" t="s">
        <v>110</v>
      </c>
      <c r="O74" s="193"/>
      <c r="P74" s="107"/>
      <c r="Q74" s="108"/>
      <c r="R74" s="108"/>
      <c r="S74" s="92">
        <v>6000</v>
      </c>
      <c r="T74" s="193"/>
      <c r="U74" s="230"/>
      <c r="V74" s="217" t="s">
        <v>354</v>
      </c>
      <c r="W74" s="140" t="s">
        <v>93</v>
      </c>
      <c r="X74" s="203">
        <f t="shared" si="12"/>
        <v>0</v>
      </c>
      <c r="Z74" s="121"/>
      <c r="AA74" s="231"/>
      <c r="AB74" s="231"/>
      <c r="AC74" s="231"/>
      <c r="AD74" s="231"/>
      <c r="AE74" s="231"/>
      <c r="AF74" s="295">
        <f t="shared" si="6"/>
        <v>0</v>
      </c>
      <c r="AG74" s="290" t="str">
        <f t="shared" si="7"/>
        <v>OK</v>
      </c>
    </row>
    <row r="75" spans="1:33" ht="31.5" customHeight="1">
      <c r="A75" s="174"/>
      <c r="B75" s="165" t="s">
        <v>503</v>
      </c>
      <c r="C75" s="129" t="s">
        <v>504</v>
      </c>
      <c r="D75" s="123" t="s">
        <v>505</v>
      </c>
      <c r="E75" s="207">
        <v>985807</v>
      </c>
      <c r="F75" s="276">
        <v>985807</v>
      </c>
      <c r="G75" s="107">
        <v>477303</v>
      </c>
      <c r="H75" s="108">
        <v>95461</v>
      </c>
      <c r="I75" s="108">
        <v>409900</v>
      </c>
      <c r="J75" s="92">
        <v>3143</v>
      </c>
      <c r="K75" s="207">
        <v>1121509</v>
      </c>
      <c r="L75" s="252">
        <f>E75*0.5</f>
        <v>492903.5</v>
      </c>
      <c r="M75" s="106">
        <f>P75+Q75+R75+S75</f>
        <v>-492902</v>
      </c>
      <c r="N75" s="105">
        <v>1311572</v>
      </c>
      <c r="O75" s="193"/>
      <c r="P75" s="107">
        <v>-238651</v>
      </c>
      <c r="Q75" s="108">
        <v>-47730</v>
      </c>
      <c r="R75" s="108">
        <v>-204950</v>
      </c>
      <c r="S75" s="92">
        <v>-1571</v>
      </c>
      <c r="T75" s="193"/>
      <c r="U75" s="230"/>
      <c r="V75" s="217" t="s">
        <v>432</v>
      </c>
      <c r="W75" s="140" t="s">
        <v>89</v>
      </c>
      <c r="X75" s="203">
        <f t="shared" si="12"/>
        <v>0</v>
      </c>
      <c r="Z75" s="294">
        <v>-47730</v>
      </c>
      <c r="AA75" s="294">
        <v>0</v>
      </c>
      <c r="AB75" s="294">
        <v>0</v>
      </c>
      <c r="AC75" s="294">
        <v>0</v>
      </c>
      <c r="AD75" s="294">
        <v>0</v>
      </c>
      <c r="AE75" s="294">
        <v>0</v>
      </c>
      <c r="AF75" s="295">
        <f t="shared" si="6"/>
        <v>-47730</v>
      </c>
      <c r="AG75" s="290" t="str">
        <f t="shared" si="7"/>
        <v>OK</v>
      </c>
    </row>
    <row r="76" spans="1:33" ht="31.5" customHeight="1">
      <c r="A76" s="174"/>
      <c r="B76" s="167"/>
      <c r="C76" s="123"/>
      <c r="D76" s="123" t="s">
        <v>506</v>
      </c>
      <c r="E76" s="207">
        <f>1486113-E75</f>
        <v>500306</v>
      </c>
      <c r="F76" s="276">
        <f>1486113-F75</f>
        <v>500306</v>
      </c>
      <c r="G76" s="107">
        <v>267907</v>
      </c>
      <c r="H76" s="108">
        <v>706</v>
      </c>
      <c r="I76" s="108">
        <v>177900</v>
      </c>
      <c r="J76" s="92">
        <v>53793</v>
      </c>
      <c r="K76" s="207">
        <v>669868</v>
      </c>
      <c r="L76" s="252">
        <f>E76*0.3</f>
        <v>150091.8</v>
      </c>
      <c r="M76" s="106">
        <f>P76+Q76+R76+S76</f>
        <v>-150092</v>
      </c>
      <c r="N76" s="105">
        <v>588633</v>
      </c>
      <c r="O76" s="193"/>
      <c r="P76" s="107">
        <v>-80372</v>
      </c>
      <c r="Q76" s="108">
        <v>-212</v>
      </c>
      <c r="R76" s="108">
        <v>-53370</v>
      </c>
      <c r="S76" s="92">
        <v>-16138</v>
      </c>
      <c r="T76" s="193"/>
      <c r="U76" s="230"/>
      <c r="V76" s="217" t="s">
        <v>156</v>
      </c>
      <c r="W76" s="140" t="s">
        <v>89</v>
      </c>
      <c r="X76" s="203">
        <f t="shared" si="12"/>
        <v>0</v>
      </c>
      <c r="Z76" s="121">
        <v>0</v>
      </c>
      <c r="AA76" s="231">
        <v>0</v>
      </c>
      <c r="AB76" s="231">
        <v>-100</v>
      </c>
      <c r="AC76" s="231">
        <v>0</v>
      </c>
      <c r="AD76" s="231">
        <v>0</v>
      </c>
      <c r="AE76" s="231">
        <v>-112</v>
      </c>
      <c r="AF76" s="295">
        <f>SUM(Z76:AE76)</f>
        <v>-212</v>
      </c>
      <c r="AG76" s="290" t="str">
        <f t="shared" si="7"/>
        <v>OK</v>
      </c>
    </row>
    <row r="77" spans="1:33" ht="45.75" customHeight="1" thickBot="1">
      <c r="A77" s="174"/>
      <c r="B77" s="165" t="s">
        <v>507</v>
      </c>
      <c r="C77" s="124" t="s">
        <v>508</v>
      </c>
      <c r="D77" s="123"/>
      <c r="E77" s="207">
        <v>1666558</v>
      </c>
      <c r="F77" s="281">
        <v>1666558</v>
      </c>
      <c r="G77" s="286">
        <v>862447</v>
      </c>
      <c r="H77" s="287">
        <v>59455</v>
      </c>
      <c r="I77" s="287">
        <v>734100</v>
      </c>
      <c r="J77" s="288">
        <v>10556</v>
      </c>
      <c r="K77" s="207">
        <v>2200560</v>
      </c>
      <c r="L77" s="252">
        <f>E77*0.3</f>
        <v>499967.39999999997</v>
      </c>
      <c r="M77" s="106">
        <f>P77+Q77+R77+S77</f>
        <v>-499967</v>
      </c>
      <c r="N77" s="105">
        <v>486535</v>
      </c>
      <c r="O77" s="193"/>
      <c r="P77" s="107">
        <v>-258734</v>
      </c>
      <c r="Q77" s="108">
        <v>-17836</v>
      </c>
      <c r="R77" s="108">
        <v>-220230</v>
      </c>
      <c r="S77" s="92">
        <v>-3167</v>
      </c>
      <c r="T77" s="193"/>
      <c r="U77" s="230"/>
      <c r="V77" s="217" t="s">
        <v>157</v>
      </c>
      <c r="W77" s="140" t="s">
        <v>89</v>
      </c>
      <c r="X77" s="203">
        <f>M77-P77-Q77-R77-S77</f>
        <v>0</v>
      </c>
      <c r="Z77" s="121">
        <v>-17836</v>
      </c>
      <c r="AA77" s="231">
        <v>0</v>
      </c>
      <c r="AB77" s="231">
        <v>0</v>
      </c>
      <c r="AC77" s="231">
        <v>0</v>
      </c>
      <c r="AD77" s="231">
        <v>0</v>
      </c>
      <c r="AE77" s="231">
        <v>0</v>
      </c>
      <c r="AF77" s="295">
        <f>SUM(Z77:AE77)</f>
        <v>-17836</v>
      </c>
      <c r="AG77" s="290" t="str">
        <f t="shared" si="7"/>
        <v>OK</v>
      </c>
    </row>
    <row r="78" spans="1:33" ht="31.5" customHeight="1" thickBot="1">
      <c r="A78" s="170"/>
      <c r="B78" s="171"/>
      <c r="C78" s="130"/>
      <c r="D78" s="130" t="s">
        <v>71</v>
      </c>
      <c r="E78" s="178">
        <f>SUM(E68:E77)</f>
        <v>21771064</v>
      </c>
      <c r="F78" s="178"/>
      <c r="G78" s="178"/>
      <c r="H78" s="178"/>
      <c r="I78" s="178"/>
      <c r="J78" s="178"/>
      <c r="K78" s="178">
        <f>SUM(K68:K77)</f>
        <v>23772005</v>
      </c>
      <c r="L78" s="196"/>
      <c r="M78" s="172">
        <f>SUM(M68:M77)</f>
        <v>-7245826</v>
      </c>
      <c r="N78" s="131">
        <f>SUM(N68:N77)</f>
        <v>24588232</v>
      </c>
      <c r="O78" s="142"/>
      <c r="P78" s="176">
        <f>SUM(P68:P77)</f>
        <v>-3475018</v>
      </c>
      <c r="Q78" s="134">
        <f>SUM(Q68:Q77)</f>
        <v>-1101390</v>
      </c>
      <c r="R78" s="134">
        <f>SUM(R68:R77)</f>
        <v>-1449020</v>
      </c>
      <c r="S78" s="138">
        <f>SUM(S68:S77)</f>
        <v>-1220398</v>
      </c>
      <c r="T78" s="142"/>
      <c r="U78" s="138"/>
      <c r="V78" s="219"/>
      <c r="X78" s="203">
        <f t="shared" si="12"/>
        <v>0</v>
      </c>
      <c r="Z78" s="172">
        <f aca="true" t="shared" si="13" ref="Z78:AE78">SUM(Z68:Z77)</f>
        <v>-1097891</v>
      </c>
      <c r="AA78" s="172">
        <f t="shared" si="13"/>
        <v>0</v>
      </c>
      <c r="AB78" s="172">
        <f t="shared" si="13"/>
        <v>-100</v>
      </c>
      <c r="AC78" s="172">
        <f t="shared" si="13"/>
        <v>0</v>
      </c>
      <c r="AD78" s="172">
        <f t="shared" si="13"/>
        <v>0</v>
      </c>
      <c r="AE78" s="172">
        <f t="shared" si="13"/>
        <v>-3399</v>
      </c>
      <c r="AF78" s="295">
        <f t="shared" si="6"/>
        <v>-1101390</v>
      </c>
      <c r="AG78" s="290" t="str">
        <f>IF(Q78=AF78,"OK","OUT")</f>
        <v>OK</v>
      </c>
    </row>
    <row r="79" spans="1:33" ht="48" customHeight="1">
      <c r="A79" s="163" t="s">
        <v>526</v>
      </c>
      <c r="B79" s="173" t="s">
        <v>527</v>
      </c>
      <c r="C79" s="124" t="s">
        <v>360</v>
      </c>
      <c r="D79" s="111" t="s">
        <v>45</v>
      </c>
      <c r="E79" s="206" t="s">
        <v>110</v>
      </c>
      <c r="F79" s="206"/>
      <c r="G79" s="206"/>
      <c r="H79" s="206"/>
      <c r="I79" s="206"/>
      <c r="J79" s="206"/>
      <c r="K79" s="206" t="s">
        <v>110</v>
      </c>
      <c r="L79" s="253"/>
      <c r="M79" s="91">
        <v>200000</v>
      </c>
      <c r="N79" s="119" t="s">
        <v>110</v>
      </c>
      <c r="O79" s="194"/>
      <c r="P79" s="120"/>
      <c r="Q79" s="121"/>
      <c r="R79" s="121"/>
      <c r="S79" s="122">
        <v>200000</v>
      </c>
      <c r="T79" s="194"/>
      <c r="U79" s="224"/>
      <c r="V79" s="204" t="s">
        <v>46</v>
      </c>
      <c r="W79" s="140" t="s">
        <v>93</v>
      </c>
      <c r="X79" s="203">
        <f t="shared" si="12"/>
        <v>0</v>
      </c>
      <c r="AD79" s="81"/>
      <c r="AF79" s="295">
        <f t="shared" si="6"/>
        <v>0</v>
      </c>
      <c r="AG79" s="290" t="str">
        <f t="shared" si="7"/>
        <v>OK</v>
      </c>
    </row>
    <row r="80" spans="1:33" ht="56.25" customHeight="1">
      <c r="A80" s="164"/>
      <c r="B80" s="166"/>
      <c r="C80" s="124" t="s">
        <v>50</v>
      </c>
      <c r="D80" s="111" t="s">
        <v>365</v>
      </c>
      <c r="E80" s="206">
        <v>3139761</v>
      </c>
      <c r="F80" s="206"/>
      <c r="G80" s="206"/>
      <c r="H80" s="206"/>
      <c r="I80" s="206"/>
      <c r="J80" s="206"/>
      <c r="K80" s="206">
        <v>3294780</v>
      </c>
      <c r="L80" s="253">
        <f>E80*0.5</f>
        <v>1569880.5</v>
      </c>
      <c r="M80" s="91">
        <v>-1569000</v>
      </c>
      <c r="N80" s="119"/>
      <c r="O80" s="194"/>
      <c r="P80" s="120"/>
      <c r="Q80" s="121"/>
      <c r="R80" s="121"/>
      <c r="S80" s="122">
        <v>-1569000</v>
      </c>
      <c r="T80" s="194"/>
      <c r="U80" s="224"/>
      <c r="V80" s="204" t="s">
        <v>366</v>
      </c>
      <c r="W80" s="140" t="s">
        <v>89</v>
      </c>
      <c r="X80" s="203">
        <f t="shared" si="12"/>
        <v>0</v>
      </c>
      <c r="AA80" s="81"/>
      <c r="AF80" s="295">
        <f t="shared" si="6"/>
        <v>0</v>
      </c>
      <c r="AG80" s="290" t="str">
        <f t="shared" si="7"/>
        <v>OK</v>
      </c>
    </row>
    <row r="81" spans="1:33" ht="37.5" customHeight="1">
      <c r="A81" s="164"/>
      <c r="B81" s="167"/>
      <c r="C81" s="124" t="s">
        <v>361</v>
      </c>
      <c r="D81" s="111" t="s">
        <v>485</v>
      </c>
      <c r="E81" s="206" t="s">
        <v>110</v>
      </c>
      <c r="F81" s="206"/>
      <c r="G81" s="206"/>
      <c r="H81" s="206"/>
      <c r="I81" s="206"/>
      <c r="J81" s="206"/>
      <c r="K81" s="206" t="s">
        <v>110</v>
      </c>
      <c r="L81" s="253"/>
      <c r="M81" s="91">
        <v>25000</v>
      </c>
      <c r="N81" s="119" t="s">
        <v>110</v>
      </c>
      <c r="O81" s="194"/>
      <c r="P81" s="120"/>
      <c r="Q81" s="121"/>
      <c r="R81" s="121"/>
      <c r="S81" s="122">
        <v>25000</v>
      </c>
      <c r="T81" s="194"/>
      <c r="U81" s="224"/>
      <c r="V81" s="204" t="s">
        <v>362</v>
      </c>
      <c r="W81" s="140" t="s">
        <v>93</v>
      </c>
      <c r="X81" s="203">
        <f t="shared" si="12"/>
        <v>0</v>
      </c>
      <c r="Z81" s="81"/>
      <c r="AF81" s="295">
        <f t="shared" si="6"/>
        <v>0</v>
      </c>
      <c r="AG81" s="290" t="str">
        <f t="shared" si="7"/>
        <v>OK</v>
      </c>
    </row>
    <row r="82" spans="1:33" ht="31.5" customHeight="1" thickBot="1">
      <c r="A82" s="164"/>
      <c r="B82" s="165" t="s">
        <v>356</v>
      </c>
      <c r="C82" s="124" t="s">
        <v>357</v>
      </c>
      <c r="D82" s="111" t="s">
        <v>358</v>
      </c>
      <c r="E82" s="206" t="s">
        <v>110</v>
      </c>
      <c r="F82" s="206"/>
      <c r="G82" s="206"/>
      <c r="H82" s="206"/>
      <c r="I82" s="206"/>
      <c r="J82" s="206"/>
      <c r="K82" s="206" t="s">
        <v>347</v>
      </c>
      <c r="L82" s="253"/>
      <c r="M82" s="91">
        <v>5000</v>
      </c>
      <c r="N82" s="119" t="s">
        <v>347</v>
      </c>
      <c r="O82" s="194"/>
      <c r="P82" s="120"/>
      <c r="Q82" s="121"/>
      <c r="R82" s="121"/>
      <c r="S82" s="122">
        <v>5000</v>
      </c>
      <c r="T82" s="194"/>
      <c r="U82" s="224"/>
      <c r="V82" s="204"/>
      <c r="W82" s="140" t="s">
        <v>359</v>
      </c>
      <c r="X82" s="203">
        <f t="shared" si="12"/>
        <v>0</v>
      </c>
      <c r="AF82" s="295">
        <f t="shared" si="6"/>
        <v>0</v>
      </c>
      <c r="AG82" s="290" t="str">
        <f t="shared" si="7"/>
        <v>OK</v>
      </c>
    </row>
    <row r="83" spans="1:33" ht="38.25" customHeight="1" thickBot="1">
      <c r="A83" s="164"/>
      <c r="B83" s="166"/>
      <c r="C83" s="124" t="s">
        <v>51</v>
      </c>
      <c r="D83" s="111"/>
      <c r="E83" s="206">
        <v>321482</v>
      </c>
      <c r="F83" s="278">
        <v>321482</v>
      </c>
      <c r="G83" s="133"/>
      <c r="H83" s="134">
        <v>9809</v>
      </c>
      <c r="I83" s="134"/>
      <c r="J83" s="282">
        <v>311673</v>
      </c>
      <c r="K83" s="206">
        <v>796439</v>
      </c>
      <c r="L83" s="253">
        <f>E83*0.4</f>
        <v>128592.8</v>
      </c>
      <c r="M83" s="106">
        <f>P83+Q83+R83+S83</f>
        <v>-128593</v>
      </c>
      <c r="N83" s="119" t="s">
        <v>367</v>
      </c>
      <c r="O83" s="194"/>
      <c r="P83" s="120">
        <v>0</v>
      </c>
      <c r="Q83" s="121">
        <v>-3924</v>
      </c>
      <c r="R83" s="121">
        <v>0</v>
      </c>
      <c r="S83" s="122">
        <v>-124669</v>
      </c>
      <c r="T83" s="194"/>
      <c r="U83" s="224"/>
      <c r="V83" s="204" t="s">
        <v>405</v>
      </c>
      <c r="W83" s="140" t="s">
        <v>89</v>
      </c>
      <c r="X83" s="203">
        <f t="shared" si="12"/>
        <v>0</v>
      </c>
      <c r="Z83" s="140">
        <v>0</v>
      </c>
      <c r="AA83" s="140">
        <v>-1962</v>
      </c>
      <c r="AB83" s="140">
        <v>0</v>
      </c>
      <c r="AC83" s="140">
        <v>0</v>
      </c>
      <c r="AD83" s="140">
        <v>0</v>
      </c>
      <c r="AE83" s="140">
        <v>-1962</v>
      </c>
      <c r="AF83" s="295">
        <f>SUM(Z83:AE83)</f>
        <v>-3924</v>
      </c>
      <c r="AG83" s="290" t="str">
        <f t="shared" si="7"/>
        <v>OK</v>
      </c>
    </row>
    <row r="84" spans="1:33" ht="37.5" customHeight="1">
      <c r="A84" s="164"/>
      <c r="B84" s="165" t="s">
        <v>393</v>
      </c>
      <c r="C84" s="124" t="s">
        <v>394</v>
      </c>
      <c r="D84" s="111" t="s">
        <v>331</v>
      </c>
      <c r="E84" s="206">
        <v>2517243</v>
      </c>
      <c r="F84" s="206"/>
      <c r="G84" s="206"/>
      <c r="H84" s="206"/>
      <c r="I84" s="206"/>
      <c r="J84" s="206"/>
      <c r="K84" s="206">
        <v>3012768</v>
      </c>
      <c r="L84" s="253"/>
      <c r="M84" s="91">
        <v>-2517243</v>
      </c>
      <c r="N84" s="119">
        <v>2758307</v>
      </c>
      <c r="O84" s="194"/>
      <c r="P84" s="120"/>
      <c r="Q84" s="121"/>
      <c r="R84" s="121"/>
      <c r="S84" s="122">
        <v>-2517243</v>
      </c>
      <c r="T84" s="194"/>
      <c r="U84" s="224"/>
      <c r="V84" s="204" t="s">
        <v>333</v>
      </c>
      <c r="W84" s="140" t="s">
        <v>340</v>
      </c>
      <c r="X84" s="203">
        <f t="shared" si="12"/>
        <v>0</v>
      </c>
      <c r="AF84" s="295">
        <f t="shared" si="6"/>
        <v>0</v>
      </c>
      <c r="AG84" s="290" t="str">
        <f t="shared" si="7"/>
        <v>OK</v>
      </c>
    </row>
    <row r="85" spans="1:33" ht="50.25" customHeight="1">
      <c r="A85" s="174"/>
      <c r="B85" s="166"/>
      <c r="C85" s="129"/>
      <c r="D85" s="111" t="s">
        <v>332</v>
      </c>
      <c r="E85" s="206">
        <v>56676</v>
      </c>
      <c r="F85" s="206"/>
      <c r="G85" s="206"/>
      <c r="H85" s="206"/>
      <c r="I85" s="206"/>
      <c r="J85" s="206"/>
      <c r="K85" s="206">
        <v>64394</v>
      </c>
      <c r="L85" s="253"/>
      <c r="M85" s="91">
        <v>-56676</v>
      </c>
      <c r="N85" s="119">
        <v>71671</v>
      </c>
      <c r="O85" s="194"/>
      <c r="P85" s="120"/>
      <c r="Q85" s="121"/>
      <c r="R85" s="121"/>
      <c r="S85" s="122">
        <v>-56676</v>
      </c>
      <c r="T85" s="194"/>
      <c r="U85" s="224"/>
      <c r="V85" s="204"/>
      <c r="W85" s="140" t="s">
        <v>89</v>
      </c>
      <c r="X85" s="203">
        <f t="shared" si="12"/>
        <v>0</v>
      </c>
      <c r="AF85" s="295">
        <f t="shared" si="6"/>
        <v>0</v>
      </c>
      <c r="AG85" s="290" t="str">
        <f t="shared" si="7"/>
        <v>OK</v>
      </c>
    </row>
    <row r="86" spans="1:33" ht="50.25" customHeight="1">
      <c r="A86" s="174"/>
      <c r="B86" s="166"/>
      <c r="C86" s="129"/>
      <c r="D86" s="111" t="s">
        <v>528</v>
      </c>
      <c r="E86" s="206">
        <v>4073</v>
      </c>
      <c r="F86" s="206"/>
      <c r="G86" s="206"/>
      <c r="H86" s="206"/>
      <c r="I86" s="206"/>
      <c r="J86" s="206"/>
      <c r="K86" s="206">
        <v>4073</v>
      </c>
      <c r="L86" s="253"/>
      <c r="M86" s="91">
        <v>-4073</v>
      </c>
      <c r="N86" s="119">
        <v>4073</v>
      </c>
      <c r="O86" s="194"/>
      <c r="P86" s="120"/>
      <c r="Q86" s="121"/>
      <c r="R86" s="121"/>
      <c r="S86" s="122">
        <v>-4073</v>
      </c>
      <c r="T86" s="194"/>
      <c r="U86" s="224"/>
      <c r="V86" s="204"/>
      <c r="W86" s="140" t="s">
        <v>89</v>
      </c>
      <c r="X86" s="203">
        <f t="shared" si="12"/>
        <v>0</v>
      </c>
      <c r="AF86" s="295">
        <f t="shared" si="6"/>
        <v>0</v>
      </c>
      <c r="AG86" s="290" t="str">
        <f t="shared" si="7"/>
        <v>OK</v>
      </c>
    </row>
    <row r="87" spans="1:33" ht="50.25" customHeight="1">
      <c r="A87" s="174"/>
      <c r="B87" s="166"/>
      <c r="C87" s="129"/>
      <c r="D87" s="111" t="s">
        <v>302</v>
      </c>
      <c r="E87" s="206">
        <v>1125</v>
      </c>
      <c r="F87" s="206"/>
      <c r="G87" s="206"/>
      <c r="H87" s="206"/>
      <c r="I87" s="206"/>
      <c r="J87" s="206"/>
      <c r="K87" s="206">
        <v>1144</v>
      </c>
      <c r="L87" s="253"/>
      <c r="M87" s="91">
        <v>-1125</v>
      </c>
      <c r="N87" s="119">
        <v>2818</v>
      </c>
      <c r="O87" s="194"/>
      <c r="P87" s="120"/>
      <c r="Q87" s="121"/>
      <c r="R87" s="121"/>
      <c r="S87" s="122">
        <v>-1125</v>
      </c>
      <c r="T87" s="194"/>
      <c r="U87" s="224"/>
      <c r="V87" s="204"/>
      <c r="W87" s="140" t="s">
        <v>89</v>
      </c>
      <c r="X87" s="203">
        <f t="shared" si="12"/>
        <v>0</v>
      </c>
      <c r="AF87" s="295">
        <f t="shared" si="6"/>
        <v>0</v>
      </c>
      <c r="AG87" s="290" t="str">
        <f t="shared" si="7"/>
        <v>OK</v>
      </c>
    </row>
    <row r="88" spans="1:33" ht="50.25" customHeight="1">
      <c r="A88" s="174"/>
      <c r="B88" s="166"/>
      <c r="C88" s="123"/>
      <c r="D88" s="111" t="s">
        <v>303</v>
      </c>
      <c r="E88" s="206">
        <v>1034</v>
      </c>
      <c r="F88" s="206"/>
      <c r="G88" s="206"/>
      <c r="H88" s="206"/>
      <c r="I88" s="206"/>
      <c r="J88" s="206"/>
      <c r="K88" s="206">
        <v>1194</v>
      </c>
      <c r="L88" s="253"/>
      <c r="M88" s="91">
        <v>-1034</v>
      </c>
      <c r="N88" s="119">
        <v>1194</v>
      </c>
      <c r="O88" s="194"/>
      <c r="P88" s="120"/>
      <c r="Q88" s="121"/>
      <c r="R88" s="121"/>
      <c r="S88" s="122">
        <v>-1034</v>
      </c>
      <c r="T88" s="194"/>
      <c r="U88" s="224"/>
      <c r="V88" s="204"/>
      <c r="W88" s="140" t="s">
        <v>89</v>
      </c>
      <c r="X88" s="203">
        <f t="shared" si="12"/>
        <v>0</v>
      </c>
      <c r="AF88" s="295">
        <f t="shared" si="6"/>
        <v>0</v>
      </c>
      <c r="AG88" s="290" t="str">
        <f t="shared" si="7"/>
        <v>OK</v>
      </c>
    </row>
    <row r="89" spans="1:33" ht="50.25" customHeight="1" thickBot="1">
      <c r="A89" s="174"/>
      <c r="B89" s="166"/>
      <c r="C89" s="124" t="s">
        <v>401</v>
      </c>
      <c r="D89" s="124" t="s">
        <v>395</v>
      </c>
      <c r="E89" s="209">
        <v>75700</v>
      </c>
      <c r="F89" s="209"/>
      <c r="G89" s="209"/>
      <c r="H89" s="209"/>
      <c r="I89" s="209"/>
      <c r="J89" s="209"/>
      <c r="K89" s="209">
        <v>131000</v>
      </c>
      <c r="L89" s="232">
        <f>E89*0.5</f>
        <v>37850</v>
      </c>
      <c r="M89" s="102">
        <v>-37000</v>
      </c>
      <c r="N89" s="128">
        <v>150000</v>
      </c>
      <c r="O89" s="195"/>
      <c r="P89" s="125"/>
      <c r="Q89" s="126"/>
      <c r="R89" s="126"/>
      <c r="S89" s="141">
        <v>-37000</v>
      </c>
      <c r="T89" s="195"/>
      <c r="U89" s="141"/>
      <c r="V89" s="220" t="s">
        <v>396</v>
      </c>
      <c r="W89" s="140" t="s">
        <v>89</v>
      </c>
      <c r="X89" s="203">
        <f t="shared" si="12"/>
        <v>0</v>
      </c>
      <c r="AF89" s="295">
        <f t="shared" si="6"/>
        <v>0</v>
      </c>
      <c r="AG89" s="290" t="str">
        <f t="shared" si="7"/>
        <v>OK</v>
      </c>
    </row>
    <row r="90" spans="1:33" ht="37.5" customHeight="1" thickBot="1">
      <c r="A90" s="170"/>
      <c r="B90" s="171"/>
      <c r="C90" s="130"/>
      <c r="D90" s="130" t="s">
        <v>71</v>
      </c>
      <c r="E90" s="178">
        <f>SUM(E79:E89)</f>
        <v>6117094</v>
      </c>
      <c r="F90" s="178"/>
      <c r="G90" s="178"/>
      <c r="H90" s="178"/>
      <c r="I90" s="178"/>
      <c r="J90" s="178"/>
      <c r="K90" s="178">
        <f>SUM(K79:K89)</f>
        <v>7305792</v>
      </c>
      <c r="L90" s="196"/>
      <c r="M90" s="132">
        <f>SUM(M79:M89)</f>
        <v>-4084744</v>
      </c>
      <c r="N90" s="131">
        <f>SUM(N79:N89)</f>
        <v>2988063</v>
      </c>
      <c r="O90" s="142"/>
      <c r="P90" s="176">
        <f>SUM(P79:P89)</f>
        <v>0</v>
      </c>
      <c r="Q90" s="134">
        <f>SUM(Q79:Q89)</f>
        <v>-3924</v>
      </c>
      <c r="R90" s="134">
        <f>SUM(R79:R89)</f>
        <v>0</v>
      </c>
      <c r="S90" s="138">
        <f>SUM(S79:S89)</f>
        <v>-4080820</v>
      </c>
      <c r="T90" s="142"/>
      <c r="U90" s="138"/>
      <c r="V90" s="219"/>
      <c r="X90" s="203">
        <f t="shared" si="12"/>
        <v>0</v>
      </c>
      <c r="Z90" s="132">
        <f aca="true" t="shared" si="14" ref="Z90:AE90">SUM(Z79:Z89)</f>
        <v>0</v>
      </c>
      <c r="AA90" s="132">
        <f t="shared" si="14"/>
        <v>-1962</v>
      </c>
      <c r="AB90" s="132">
        <f t="shared" si="14"/>
        <v>0</v>
      </c>
      <c r="AC90" s="132">
        <f t="shared" si="14"/>
        <v>0</v>
      </c>
      <c r="AD90" s="132">
        <f t="shared" si="14"/>
        <v>0</v>
      </c>
      <c r="AE90" s="132">
        <f t="shared" si="14"/>
        <v>-1962</v>
      </c>
      <c r="AF90" s="295">
        <f>SUM(Z90:AE90)</f>
        <v>-3924</v>
      </c>
      <c r="AG90" s="290" t="str">
        <f t="shared" si="7"/>
        <v>OK</v>
      </c>
    </row>
    <row r="91" spans="1:33" ht="72.75" customHeight="1">
      <c r="A91" s="177" t="s">
        <v>26</v>
      </c>
      <c r="B91" s="173" t="s">
        <v>60</v>
      </c>
      <c r="C91" s="111" t="s">
        <v>112</v>
      </c>
      <c r="D91" s="111"/>
      <c r="E91" s="206">
        <v>2479283</v>
      </c>
      <c r="F91" s="206"/>
      <c r="G91" s="206"/>
      <c r="H91" s="206"/>
      <c r="I91" s="206"/>
      <c r="J91" s="206"/>
      <c r="K91" s="206">
        <v>12433327</v>
      </c>
      <c r="L91" s="253">
        <f>E91*0.5</f>
        <v>1239641.5</v>
      </c>
      <c r="M91" s="91">
        <v>-1239000</v>
      </c>
      <c r="N91" s="119">
        <v>12403968</v>
      </c>
      <c r="O91" s="194"/>
      <c r="P91" s="120"/>
      <c r="Q91" s="121">
        <v>-1239000</v>
      </c>
      <c r="R91" s="121"/>
      <c r="S91" s="122"/>
      <c r="T91" s="194"/>
      <c r="U91" s="224"/>
      <c r="V91" s="204" t="s">
        <v>32</v>
      </c>
      <c r="W91" s="140" t="s">
        <v>89</v>
      </c>
      <c r="X91" s="203">
        <f t="shared" si="12"/>
        <v>0</v>
      </c>
      <c r="Z91" s="81"/>
      <c r="AD91" s="121">
        <v>-1239000</v>
      </c>
      <c r="AF91" s="295">
        <f>SUM(Z91:AE91)</f>
        <v>-1239000</v>
      </c>
      <c r="AG91" s="290" t="str">
        <f t="shared" si="7"/>
        <v>OK</v>
      </c>
    </row>
    <row r="92" spans="1:33" ht="50.25" customHeight="1">
      <c r="A92" s="164"/>
      <c r="B92" s="167"/>
      <c r="C92" s="111" t="s">
        <v>337</v>
      </c>
      <c r="D92" s="111"/>
      <c r="E92" s="206" t="s">
        <v>110</v>
      </c>
      <c r="F92" s="206"/>
      <c r="G92" s="206"/>
      <c r="H92" s="206"/>
      <c r="I92" s="206"/>
      <c r="J92" s="206"/>
      <c r="K92" s="206" t="s">
        <v>110</v>
      </c>
      <c r="L92" s="253"/>
      <c r="M92" s="91">
        <v>2000</v>
      </c>
      <c r="N92" s="119" t="s">
        <v>110</v>
      </c>
      <c r="O92" s="194"/>
      <c r="P92" s="120"/>
      <c r="Q92" s="121"/>
      <c r="R92" s="121"/>
      <c r="S92" s="122">
        <v>2000</v>
      </c>
      <c r="T92" s="194"/>
      <c r="U92" s="224"/>
      <c r="V92" s="204" t="s">
        <v>346</v>
      </c>
      <c r="W92" s="140" t="s">
        <v>93</v>
      </c>
      <c r="X92" s="203">
        <f t="shared" si="12"/>
        <v>0</v>
      </c>
      <c r="AF92" s="295">
        <f t="shared" si="6"/>
        <v>0</v>
      </c>
      <c r="AG92" s="290" t="str">
        <f t="shared" si="7"/>
        <v>OK</v>
      </c>
    </row>
    <row r="93" spans="1:33" ht="50.25" customHeight="1">
      <c r="A93" s="164"/>
      <c r="B93" s="165" t="s">
        <v>368</v>
      </c>
      <c r="C93" s="111" t="s">
        <v>310</v>
      </c>
      <c r="D93" s="111"/>
      <c r="E93" s="206">
        <v>289481</v>
      </c>
      <c r="F93" s="206"/>
      <c r="G93" s="206"/>
      <c r="H93" s="206">
        <v>24527</v>
      </c>
      <c r="I93" s="206"/>
      <c r="J93" s="206">
        <v>264954</v>
      </c>
      <c r="K93" s="206">
        <v>335722</v>
      </c>
      <c r="L93" s="253"/>
      <c r="M93" s="106">
        <f>P93+Q93+R93+S93</f>
        <v>-101318</v>
      </c>
      <c r="N93" s="119">
        <v>5774883</v>
      </c>
      <c r="O93" s="194"/>
      <c r="P93" s="120">
        <v>0</v>
      </c>
      <c r="Q93" s="121">
        <v>-8584</v>
      </c>
      <c r="R93" s="121">
        <v>0</v>
      </c>
      <c r="S93" s="122">
        <v>-92734</v>
      </c>
      <c r="T93" s="194"/>
      <c r="U93" s="224"/>
      <c r="V93" s="204" t="s">
        <v>43</v>
      </c>
      <c r="W93" s="140" t="s">
        <v>89</v>
      </c>
      <c r="X93" s="203">
        <f t="shared" si="12"/>
        <v>0</v>
      </c>
      <c r="Z93" s="140">
        <v>-5434</v>
      </c>
      <c r="AE93" s="140">
        <v>-3150</v>
      </c>
      <c r="AF93" s="295">
        <f t="shared" si="6"/>
        <v>-8584</v>
      </c>
      <c r="AG93" s="290" t="str">
        <f t="shared" si="7"/>
        <v>OK</v>
      </c>
    </row>
    <row r="94" spans="1:33" ht="50.25" customHeight="1">
      <c r="A94" s="174"/>
      <c r="C94" s="111" t="s">
        <v>428</v>
      </c>
      <c r="D94" s="111" t="s">
        <v>430</v>
      </c>
      <c r="E94" s="206">
        <v>3827390</v>
      </c>
      <c r="F94" s="206"/>
      <c r="G94" s="206"/>
      <c r="H94" s="206"/>
      <c r="I94" s="206"/>
      <c r="J94" s="206"/>
      <c r="K94" s="206">
        <v>3827390</v>
      </c>
      <c r="L94" s="253"/>
      <c r="M94" s="91">
        <v>-3827390</v>
      </c>
      <c r="N94" s="119"/>
      <c r="O94" s="194"/>
      <c r="P94" s="120"/>
      <c r="Q94" s="121">
        <v>0</v>
      </c>
      <c r="R94" s="121">
        <v>-3827300</v>
      </c>
      <c r="S94" s="122">
        <v>-90</v>
      </c>
      <c r="T94" s="194"/>
      <c r="U94" s="224"/>
      <c r="V94" s="204" t="s">
        <v>429</v>
      </c>
      <c r="W94" s="140" t="s">
        <v>89</v>
      </c>
      <c r="X94" s="203">
        <f t="shared" si="12"/>
        <v>0</v>
      </c>
      <c r="Z94" s="81"/>
      <c r="AF94" s="295">
        <f t="shared" si="6"/>
        <v>0</v>
      </c>
      <c r="AG94" s="290" t="str">
        <f t="shared" si="7"/>
        <v>OK</v>
      </c>
    </row>
    <row r="95" spans="1:33" ht="50.25" customHeight="1">
      <c r="A95" s="174"/>
      <c r="B95" s="166"/>
      <c r="C95" s="124" t="s">
        <v>48</v>
      </c>
      <c r="D95" s="111" t="s">
        <v>160</v>
      </c>
      <c r="E95" s="206">
        <v>374000</v>
      </c>
      <c r="F95" s="206"/>
      <c r="G95" s="206"/>
      <c r="H95" s="206"/>
      <c r="I95" s="206"/>
      <c r="J95" s="206"/>
      <c r="K95" s="206">
        <v>480000</v>
      </c>
      <c r="L95" s="253"/>
      <c r="M95" s="91">
        <v>-374000</v>
      </c>
      <c r="N95" s="119">
        <v>210000</v>
      </c>
      <c r="O95" s="194"/>
      <c r="P95" s="120"/>
      <c r="Q95" s="121">
        <v>-374000</v>
      </c>
      <c r="R95" s="121"/>
      <c r="S95" s="122"/>
      <c r="T95" s="194"/>
      <c r="U95" s="224"/>
      <c r="V95" s="204" t="s">
        <v>398</v>
      </c>
      <c r="W95" s="140" t="s">
        <v>89</v>
      </c>
      <c r="X95" s="203">
        <f t="shared" si="12"/>
        <v>0</v>
      </c>
      <c r="Z95" s="81"/>
      <c r="AE95" s="121">
        <v>-374000</v>
      </c>
      <c r="AF95" s="295">
        <f>SUM(Z95:AE95)</f>
        <v>-374000</v>
      </c>
      <c r="AG95" s="290" t="str">
        <f t="shared" si="7"/>
        <v>OK</v>
      </c>
    </row>
    <row r="96" spans="1:33" ht="50.25" customHeight="1">
      <c r="A96" s="174"/>
      <c r="B96" s="166"/>
      <c r="C96" s="129"/>
      <c r="D96" s="111" t="s">
        <v>48</v>
      </c>
      <c r="E96" s="206">
        <v>780</v>
      </c>
      <c r="F96" s="206"/>
      <c r="G96" s="206"/>
      <c r="H96" s="206"/>
      <c r="I96" s="206"/>
      <c r="J96" s="206"/>
      <c r="K96" s="206">
        <v>780</v>
      </c>
      <c r="L96" s="253"/>
      <c r="M96" s="91">
        <v>-780</v>
      </c>
      <c r="N96" s="119">
        <v>780</v>
      </c>
      <c r="O96" s="194"/>
      <c r="P96" s="120"/>
      <c r="Q96" s="121"/>
      <c r="R96" s="121"/>
      <c r="S96" s="122">
        <v>-780</v>
      </c>
      <c r="T96" s="194"/>
      <c r="U96" s="224"/>
      <c r="V96" s="204"/>
      <c r="W96" s="140" t="s">
        <v>89</v>
      </c>
      <c r="X96" s="203">
        <f t="shared" si="12"/>
        <v>0</v>
      </c>
      <c r="Z96" s="81"/>
      <c r="AF96" s="295">
        <f t="shared" si="6"/>
        <v>0</v>
      </c>
      <c r="AG96" s="290" t="str">
        <f t="shared" si="7"/>
        <v>OK</v>
      </c>
    </row>
    <row r="97" spans="1:33" ht="50.25" customHeight="1" thickBot="1">
      <c r="A97" s="174"/>
      <c r="B97" s="166"/>
      <c r="C97" s="123"/>
      <c r="D97" s="111" t="s">
        <v>159</v>
      </c>
      <c r="E97" s="206">
        <v>10000</v>
      </c>
      <c r="F97" s="206"/>
      <c r="G97" s="206"/>
      <c r="H97" s="206"/>
      <c r="I97" s="206"/>
      <c r="J97" s="206"/>
      <c r="K97" s="206"/>
      <c r="L97" s="253"/>
      <c r="M97" s="91">
        <v>-10000</v>
      </c>
      <c r="N97" s="119"/>
      <c r="O97" s="194"/>
      <c r="P97" s="120"/>
      <c r="Q97" s="121"/>
      <c r="R97" s="121"/>
      <c r="S97" s="122">
        <v>-10000</v>
      </c>
      <c r="T97" s="194"/>
      <c r="U97" s="224"/>
      <c r="V97" s="204"/>
      <c r="W97" s="140" t="s">
        <v>89</v>
      </c>
      <c r="X97" s="203">
        <f t="shared" si="12"/>
        <v>0</v>
      </c>
      <c r="Z97" s="81"/>
      <c r="AF97" s="295">
        <f t="shared" si="6"/>
        <v>0</v>
      </c>
      <c r="AG97" s="290" t="str">
        <f t="shared" si="7"/>
        <v>OK</v>
      </c>
    </row>
    <row r="98" spans="1:33" ht="50.25" customHeight="1">
      <c r="A98" s="174"/>
      <c r="B98" s="166"/>
      <c r="C98" s="124" t="s">
        <v>535</v>
      </c>
      <c r="D98" s="111" t="s">
        <v>536</v>
      </c>
      <c r="E98" s="206">
        <v>124800</v>
      </c>
      <c r="F98" s="280">
        <v>124800</v>
      </c>
      <c r="G98" s="274">
        <v>0</v>
      </c>
      <c r="H98" s="289">
        <v>0</v>
      </c>
      <c r="I98" s="289">
        <v>0</v>
      </c>
      <c r="J98" s="319">
        <f>F98-G98-H98-I98</f>
        <v>124800</v>
      </c>
      <c r="K98" s="206">
        <v>128060</v>
      </c>
      <c r="L98" s="253"/>
      <c r="M98" s="106">
        <f>P98+Q98+R98+S98</f>
        <v>-124800</v>
      </c>
      <c r="N98" s="119">
        <v>145800</v>
      </c>
      <c r="O98" s="194"/>
      <c r="P98" s="120"/>
      <c r="Q98" s="121"/>
      <c r="R98" s="121"/>
      <c r="S98" s="122">
        <v>-124800</v>
      </c>
      <c r="T98" s="194"/>
      <c r="U98" s="224"/>
      <c r="V98" s="204" t="s">
        <v>345</v>
      </c>
      <c r="W98" s="140" t="s">
        <v>89</v>
      </c>
      <c r="X98" s="203">
        <f t="shared" si="12"/>
        <v>0</v>
      </c>
      <c r="Z98" s="81"/>
      <c r="AF98" s="295">
        <f t="shared" si="6"/>
        <v>0</v>
      </c>
      <c r="AG98" s="290" t="str">
        <f t="shared" si="7"/>
        <v>OK</v>
      </c>
    </row>
    <row r="99" spans="1:33" ht="50.25" customHeight="1">
      <c r="A99" s="174"/>
      <c r="B99" s="166"/>
      <c r="C99" s="123"/>
      <c r="D99" s="111" t="s">
        <v>85</v>
      </c>
      <c r="E99" s="206">
        <v>234300</v>
      </c>
      <c r="F99" s="279">
        <v>234300</v>
      </c>
      <c r="G99" s="120">
        <v>0</v>
      </c>
      <c r="H99" s="121">
        <v>0</v>
      </c>
      <c r="I99" s="121">
        <v>0</v>
      </c>
      <c r="J99" s="320">
        <f>F99-G99-H99-I99</f>
        <v>234300</v>
      </c>
      <c r="K99" s="206">
        <v>242500</v>
      </c>
      <c r="L99" s="253"/>
      <c r="M99" s="106">
        <f>P99+Q99+R99+S99</f>
        <v>-234300</v>
      </c>
      <c r="N99" s="119"/>
      <c r="O99" s="194"/>
      <c r="P99" s="120"/>
      <c r="Q99" s="121"/>
      <c r="R99" s="121"/>
      <c r="S99" s="122">
        <v>-234300</v>
      </c>
      <c r="T99" s="194"/>
      <c r="U99" s="224"/>
      <c r="V99" s="204" t="s">
        <v>345</v>
      </c>
      <c r="W99" s="140" t="s">
        <v>89</v>
      </c>
      <c r="X99" s="203">
        <f t="shared" si="12"/>
        <v>0</v>
      </c>
      <c r="Z99" s="81"/>
      <c r="AF99" s="295">
        <f t="shared" si="6"/>
        <v>0</v>
      </c>
      <c r="AG99" s="290" t="str">
        <f t="shared" si="7"/>
        <v>OK</v>
      </c>
    </row>
    <row r="100" spans="1:33" ht="50.25" customHeight="1">
      <c r="A100" s="174"/>
      <c r="B100" s="166"/>
      <c r="C100" s="111" t="s">
        <v>369</v>
      </c>
      <c r="D100" s="111" t="s">
        <v>370</v>
      </c>
      <c r="E100" s="206">
        <v>20000</v>
      </c>
      <c r="K100" s="206">
        <v>30000</v>
      </c>
      <c r="L100" s="253"/>
      <c r="M100" s="91">
        <v>-20000</v>
      </c>
      <c r="N100" s="119"/>
      <c r="O100" s="194"/>
      <c r="P100" s="120"/>
      <c r="Q100" s="121"/>
      <c r="R100" s="121"/>
      <c r="S100" s="122">
        <v>-20000</v>
      </c>
      <c r="T100" s="194"/>
      <c r="U100" s="224"/>
      <c r="V100" s="204" t="s">
        <v>161</v>
      </c>
      <c r="W100" s="140" t="s">
        <v>89</v>
      </c>
      <c r="X100" s="203">
        <f t="shared" si="12"/>
        <v>0</v>
      </c>
      <c r="Z100" s="81"/>
      <c r="AF100" s="295">
        <f t="shared" si="6"/>
        <v>0</v>
      </c>
      <c r="AG100" s="290" t="str">
        <f t="shared" si="7"/>
        <v>OK</v>
      </c>
    </row>
    <row r="101" spans="1:33" ht="50.25" customHeight="1">
      <c r="A101" s="174"/>
      <c r="B101" s="166"/>
      <c r="C101" s="111" t="s">
        <v>162</v>
      </c>
      <c r="D101" s="111" t="s">
        <v>163</v>
      </c>
      <c r="E101" s="206">
        <v>370836</v>
      </c>
      <c r="K101" s="206">
        <v>333321</v>
      </c>
      <c r="L101" s="253"/>
      <c r="M101" s="91">
        <v>90000</v>
      </c>
      <c r="N101" s="119"/>
      <c r="O101" s="194"/>
      <c r="P101" s="120"/>
      <c r="Q101" s="121"/>
      <c r="R101" s="121"/>
      <c r="S101" s="122">
        <v>90000</v>
      </c>
      <c r="T101" s="194"/>
      <c r="U101" s="224"/>
      <c r="V101" s="204" t="s">
        <v>38</v>
      </c>
      <c r="W101" s="140" t="s">
        <v>93</v>
      </c>
      <c r="X101" s="203">
        <f t="shared" si="12"/>
        <v>0</v>
      </c>
      <c r="Z101" s="81"/>
      <c r="AF101" s="295">
        <f t="shared" si="6"/>
        <v>0</v>
      </c>
      <c r="AG101" s="290" t="str">
        <f t="shared" si="7"/>
        <v>OK</v>
      </c>
    </row>
    <row r="102" spans="1:33" ht="50.25" customHeight="1">
      <c r="A102" s="174"/>
      <c r="B102" s="167"/>
      <c r="C102" s="111" t="s">
        <v>537</v>
      </c>
      <c r="D102" s="111" t="s">
        <v>538</v>
      </c>
      <c r="E102" s="206">
        <v>5108431</v>
      </c>
      <c r="F102" s="279">
        <v>5108431</v>
      </c>
      <c r="G102" s="120">
        <v>864004</v>
      </c>
      <c r="H102" s="121">
        <v>34731</v>
      </c>
      <c r="I102" s="121">
        <v>4044900</v>
      </c>
      <c r="J102" s="320">
        <f>F102-G102-H102-I102</f>
        <v>164796</v>
      </c>
      <c r="K102" s="206">
        <v>5960244</v>
      </c>
      <c r="L102" s="253">
        <f>E102*0.5</f>
        <v>2554215.5</v>
      </c>
      <c r="M102" s="106">
        <f>P102+Q102+R102+S102</f>
        <v>-2554215</v>
      </c>
      <c r="N102" s="119">
        <v>5774883</v>
      </c>
      <c r="O102" s="194"/>
      <c r="P102" s="120">
        <v>-432002</v>
      </c>
      <c r="Q102" s="121">
        <v>-17365</v>
      </c>
      <c r="R102" s="121">
        <v>-2022450</v>
      </c>
      <c r="S102" s="122">
        <v>-82398</v>
      </c>
      <c r="T102" s="194"/>
      <c r="U102" s="224"/>
      <c r="V102" s="204" t="s">
        <v>32</v>
      </c>
      <c r="W102" s="140" t="s">
        <v>89</v>
      </c>
      <c r="X102" s="203">
        <f t="shared" si="12"/>
        <v>0</v>
      </c>
      <c r="Z102" s="294">
        <v>-17365</v>
      </c>
      <c r="AA102" s="294">
        <v>0</v>
      </c>
      <c r="AB102" s="294">
        <v>0</v>
      </c>
      <c r="AC102" s="294">
        <v>0</v>
      </c>
      <c r="AD102" s="294">
        <v>0</v>
      </c>
      <c r="AE102" s="294">
        <v>0</v>
      </c>
      <c r="AF102" s="295">
        <f>SUM(Z102:AE102)</f>
        <v>-17365</v>
      </c>
      <c r="AG102" s="290" t="str">
        <f t="shared" si="7"/>
        <v>OK</v>
      </c>
    </row>
    <row r="103" spans="1:33" ht="77.25" customHeight="1">
      <c r="A103" s="174"/>
      <c r="B103" s="165" t="s">
        <v>539</v>
      </c>
      <c r="C103" s="111" t="s">
        <v>540</v>
      </c>
      <c r="D103" s="111" t="s">
        <v>541</v>
      </c>
      <c r="E103" s="206">
        <v>15402371</v>
      </c>
      <c r="F103" s="279">
        <v>15402371</v>
      </c>
      <c r="G103" s="120">
        <v>7940765</v>
      </c>
      <c r="H103" s="121">
        <v>560491</v>
      </c>
      <c r="I103" s="121">
        <v>6895500</v>
      </c>
      <c r="J103" s="320">
        <f>F103-G103-H103-I103</f>
        <v>5615</v>
      </c>
      <c r="K103" s="206">
        <v>17330158</v>
      </c>
      <c r="L103" s="253">
        <f>E103*0.5</f>
        <v>7701185.5</v>
      </c>
      <c r="M103" s="106">
        <f>P103+Q103+R103+S103</f>
        <v>-7701184</v>
      </c>
      <c r="N103" s="119">
        <v>5774883</v>
      </c>
      <c r="O103" s="194"/>
      <c r="P103" s="120">
        <v>-3970382</v>
      </c>
      <c r="Q103" s="121">
        <v>-280245</v>
      </c>
      <c r="R103" s="121">
        <v>-3447750</v>
      </c>
      <c r="S103" s="122">
        <v>-2807</v>
      </c>
      <c r="T103" s="194"/>
      <c r="U103" s="224"/>
      <c r="V103" s="204" t="s">
        <v>309</v>
      </c>
      <c r="W103" s="140" t="s">
        <v>89</v>
      </c>
      <c r="X103" s="203">
        <f t="shared" si="12"/>
        <v>0</v>
      </c>
      <c r="Z103" s="294">
        <v>-280245</v>
      </c>
      <c r="AA103" s="294">
        <v>0</v>
      </c>
      <c r="AB103" s="294">
        <v>0</v>
      </c>
      <c r="AC103" s="294">
        <v>0</v>
      </c>
      <c r="AD103" s="294">
        <v>0</v>
      </c>
      <c r="AE103" s="294">
        <v>0</v>
      </c>
      <c r="AF103" s="295">
        <f>SUM(Z103:AE103)</f>
        <v>-280245</v>
      </c>
      <c r="AG103" s="290" t="str">
        <f t="shared" si="7"/>
        <v>OK</v>
      </c>
    </row>
    <row r="104" spans="1:33" ht="50.25" customHeight="1">
      <c r="A104" s="174"/>
      <c r="B104" s="166"/>
      <c r="C104" s="111" t="s">
        <v>76</v>
      </c>
      <c r="D104" s="111" t="s">
        <v>542</v>
      </c>
      <c r="E104" s="206">
        <v>9483309</v>
      </c>
      <c r="F104" s="279">
        <v>9483309</v>
      </c>
      <c r="G104" s="120">
        <v>5052405</v>
      </c>
      <c r="H104" s="121">
        <v>29809</v>
      </c>
      <c r="I104" s="121">
        <v>4398000</v>
      </c>
      <c r="J104" s="320">
        <f>F104-G104-H104-I104</f>
        <v>3095</v>
      </c>
      <c r="K104" s="206">
        <v>9663876</v>
      </c>
      <c r="L104" s="253">
        <f>E104*0.35</f>
        <v>3319158.15</v>
      </c>
      <c r="M104" s="106">
        <f>P104+Q104+R104+S104</f>
        <v>-3319158</v>
      </c>
      <c r="N104" s="119">
        <v>5774883</v>
      </c>
      <c r="O104" s="194"/>
      <c r="P104" s="120">
        <v>-1768342</v>
      </c>
      <c r="Q104" s="121">
        <v>-10433</v>
      </c>
      <c r="R104" s="121">
        <v>-1539300</v>
      </c>
      <c r="S104" s="122">
        <v>-1083</v>
      </c>
      <c r="T104" s="194"/>
      <c r="U104" s="224"/>
      <c r="V104" s="204" t="s">
        <v>33</v>
      </c>
      <c r="W104" s="140" t="s">
        <v>89</v>
      </c>
      <c r="X104" s="203">
        <f t="shared" si="12"/>
        <v>0</v>
      </c>
      <c r="Z104" s="294">
        <v>-10433</v>
      </c>
      <c r="AA104" s="294">
        <v>0</v>
      </c>
      <c r="AB104" s="294">
        <v>0</v>
      </c>
      <c r="AC104" s="294">
        <v>0</v>
      </c>
      <c r="AD104" s="294">
        <v>0</v>
      </c>
      <c r="AE104" s="294">
        <v>0</v>
      </c>
      <c r="AF104" s="295">
        <f>SUM(Z104:AE104)</f>
        <v>-10433</v>
      </c>
      <c r="AG104" s="290" t="str">
        <f t="shared" si="7"/>
        <v>OK</v>
      </c>
    </row>
    <row r="105" spans="1:33" ht="50.25" customHeight="1">
      <c r="A105" s="174"/>
      <c r="B105" s="166"/>
      <c r="C105" s="111" t="s">
        <v>77</v>
      </c>
      <c r="D105" s="111" t="s">
        <v>78</v>
      </c>
      <c r="E105" s="206">
        <v>11265433</v>
      </c>
      <c r="F105" s="279">
        <v>11265433</v>
      </c>
      <c r="G105" s="120">
        <v>0</v>
      </c>
      <c r="H105" s="121">
        <v>20000</v>
      </c>
      <c r="I105" s="121">
        <v>11239000</v>
      </c>
      <c r="J105" s="320">
        <f>F105-G105-H105-I105</f>
        <v>6433</v>
      </c>
      <c r="K105" s="206">
        <v>13247994</v>
      </c>
      <c r="L105" s="253">
        <f>E105*0.235</f>
        <v>2647376.755</v>
      </c>
      <c r="M105" s="106">
        <f>P105+Q105+R105+S105</f>
        <v>-3942901</v>
      </c>
      <c r="N105" s="119">
        <v>5774883</v>
      </c>
      <c r="O105" s="194"/>
      <c r="P105" s="120">
        <v>0</v>
      </c>
      <c r="Q105" s="121">
        <v>-7000</v>
      </c>
      <c r="R105" s="121">
        <v>-3933650</v>
      </c>
      <c r="S105" s="122">
        <v>-2251</v>
      </c>
      <c r="T105" s="194"/>
      <c r="U105" s="224"/>
      <c r="V105" s="204" t="s">
        <v>33</v>
      </c>
      <c r="W105" s="140" t="s">
        <v>89</v>
      </c>
      <c r="X105" s="203">
        <f t="shared" si="12"/>
        <v>0</v>
      </c>
      <c r="Z105" s="294">
        <v>-7000</v>
      </c>
      <c r="AA105" s="294">
        <v>0</v>
      </c>
      <c r="AB105" s="294">
        <v>0</v>
      </c>
      <c r="AC105" s="294">
        <v>0</v>
      </c>
      <c r="AD105" s="294">
        <v>0</v>
      </c>
      <c r="AE105" s="294">
        <v>0</v>
      </c>
      <c r="AF105" s="295">
        <f t="shared" si="6"/>
        <v>-7000</v>
      </c>
      <c r="AG105" s="290" t="str">
        <f t="shared" si="7"/>
        <v>OK</v>
      </c>
    </row>
    <row r="106" spans="1:33" ht="57.75" customHeight="1">
      <c r="A106" s="174"/>
      <c r="B106" s="167"/>
      <c r="C106" s="111" t="s">
        <v>79</v>
      </c>
      <c r="D106" s="111" t="s">
        <v>543</v>
      </c>
      <c r="E106" s="206">
        <v>12665000</v>
      </c>
      <c r="K106" s="206">
        <v>13141327</v>
      </c>
      <c r="L106" s="253"/>
      <c r="M106" s="91">
        <v>-12665000</v>
      </c>
      <c r="N106" s="119">
        <v>15758834</v>
      </c>
      <c r="O106" s="194"/>
      <c r="P106" s="120"/>
      <c r="Q106" s="121"/>
      <c r="R106" s="121">
        <v>-12661000</v>
      </c>
      <c r="S106" s="122">
        <v>-4000</v>
      </c>
      <c r="T106" s="194"/>
      <c r="U106" s="224"/>
      <c r="V106" s="204" t="s">
        <v>431</v>
      </c>
      <c r="W106" s="140" t="s">
        <v>89</v>
      </c>
      <c r="X106" s="203">
        <f t="shared" si="12"/>
        <v>0</v>
      </c>
      <c r="Z106" s="294"/>
      <c r="AA106" s="294"/>
      <c r="AB106" s="294"/>
      <c r="AC106" s="294"/>
      <c r="AD106" s="294"/>
      <c r="AE106" s="294"/>
      <c r="AF106" s="295">
        <f t="shared" si="6"/>
        <v>0</v>
      </c>
      <c r="AG106" s="290" t="str">
        <f t="shared" si="7"/>
        <v>OK</v>
      </c>
    </row>
    <row r="107" spans="1:33" ht="50.25" customHeight="1">
      <c r="A107" s="174"/>
      <c r="B107" s="168" t="s">
        <v>166</v>
      </c>
      <c r="C107" s="111" t="s">
        <v>371</v>
      </c>
      <c r="D107" s="111"/>
      <c r="E107" s="206">
        <v>346511</v>
      </c>
      <c r="F107" s="279">
        <v>346511</v>
      </c>
      <c r="G107" s="120">
        <v>0</v>
      </c>
      <c r="H107" s="121">
        <v>88471</v>
      </c>
      <c r="I107" s="121">
        <v>0</v>
      </c>
      <c r="J107" s="320">
        <f>F107-G107-H107-I107</f>
        <v>258040</v>
      </c>
      <c r="K107" s="206">
        <v>377660</v>
      </c>
      <c r="L107" s="253">
        <f>E107*0.35</f>
        <v>121278.84999999999</v>
      </c>
      <c r="M107" s="106">
        <f>P107+Q107+R107+S107</f>
        <v>-121279</v>
      </c>
      <c r="N107" s="119">
        <v>5774883</v>
      </c>
      <c r="O107" s="194"/>
      <c r="P107" s="120">
        <v>0</v>
      </c>
      <c r="Q107" s="121">
        <v>-30965</v>
      </c>
      <c r="R107" s="121">
        <v>0</v>
      </c>
      <c r="S107" s="122">
        <v>-90314</v>
      </c>
      <c r="T107" s="194"/>
      <c r="U107" s="224"/>
      <c r="V107" s="204" t="s">
        <v>165</v>
      </c>
      <c r="W107" s="140" t="s">
        <v>89</v>
      </c>
      <c r="X107" s="203">
        <f t="shared" si="12"/>
        <v>0</v>
      </c>
      <c r="Z107" s="294">
        <v>-30965</v>
      </c>
      <c r="AA107" s="294">
        <v>0</v>
      </c>
      <c r="AB107" s="294">
        <v>0</v>
      </c>
      <c r="AC107" s="294">
        <v>0</v>
      </c>
      <c r="AD107" s="294">
        <v>0</v>
      </c>
      <c r="AE107" s="294">
        <v>0</v>
      </c>
      <c r="AF107" s="295">
        <f t="shared" si="6"/>
        <v>-30965</v>
      </c>
      <c r="AG107" s="290" t="str">
        <f t="shared" si="7"/>
        <v>OK</v>
      </c>
    </row>
    <row r="108" spans="1:33" ht="50.25" customHeight="1">
      <c r="A108" s="174"/>
      <c r="B108" s="166" t="s">
        <v>167</v>
      </c>
      <c r="C108" s="111" t="s">
        <v>544</v>
      </c>
      <c r="D108" s="111" t="s">
        <v>545</v>
      </c>
      <c r="E108" s="206">
        <v>1658350</v>
      </c>
      <c r="F108" s="279">
        <v>1658350</v>
      </c>
      <c r="G108" s="120">
        <v>811170</v>
      </c>
      <c r="H108" s="121">
        <v>36010</v>
      </c>
      <c r="I108" s="121">
        <v>806500</v>
      </c>
      <c r="J108" s="320">
        <f>F108-G108-H108-I108</f>
        <v>4670</v>
      </c>
      <c r="K108" s="206">
        <v>2846000</v>
      </c>
      <c r="L108" s="253">
        <v>1088350</v>
      </c>
      <c r="M108" s="106">
        <f>P108+Q108+R108+S108</f>
        <v>-1088350</v>
      </c>
      <c r="N108" s="119">
        <v>4180090</v>
      </c>
      <c r="O108" s="194"/>
      <c r="P108" s="120">
        <v>-526170</v>
      </c>
      <c r="Q108" s="121">
        <v>-36010</v>
      </c>
      <c r="R108" s="121">
        <v>-524500</v>
      </c>
      <c r="S108" s="122">
        <v>-1670</v>
      </c>
      <c r="T108" s="194"/>
      <c r="U108" s="224"/>
      <c r="V108" s="204" t="s">
        <v>416</v>
      </c>
      <c r="W108" s="140" t="s">
        <v>89</v>
      </c>
      <c r="X108" s="203">
        <f t="shared" si="12"/>
        <v>0</v>
      </c>
      <c r="Z108" s="294">
        <v>-36010</v>
      </c>
      <c r="AA108" s="294">
        <v>0</v>
      </c>
      <c r="AB108" s="294">
        <v>0</v>
      </c>
      <c r="AC108" s="294">
        <v>0</v>
      </c>
      <c r="AD108" s="294">
        <v>0</v>
      </c>
      <c r="AE108" s="294">
        <v>0</v>
      </c>
      <c r="AF108" s="295">
        <f t="shared" si="6"/>
        <v>-36010</v>
      </c>
      <c r="AG108" s="290" t="str">
        <f t="shared" si="7"/>
        <v>OK</v>
      </c>
    </row>
    <row r="109" spans="1:33" ht="50.25" customHeight="1">
      <c r="A109" s="174"/>
      <c r="B109" s="166"/>
      <c r="C109" s="111" t="s">
        <v>549</v>
      </c>
      <c r="D109" s="111" t="s">
        <v>550</v>
      </c>
      <c r="E109" s="206">
        <v>426000</v>
      </c>
      <c r="F109" s="279">
        <v>426000</v>
      </c>
      <c r="G109" s="120">
        <v>0</v>
      </c>
      <c r="H109" s="121">
        <v>92294</v>
      </c>
      <c r="I109" s="121">
        <v>332000</v>
      </c>
      <c r="J109" s="320">
        <f>F109-G109-H109-I109</f>
        <v>1706</v>
      </c>
      <c r="K109" s="206">
        <v>445000</v>
      </c>
      <c r="L109" s="253">
        <f>E109*0.5</f>
        <v>213000</v>
      </c>
      <c r="M109" s="106">
        <f>P109+Q109+R109+S109</f>
        <v>-213000</v>
      </c>
      <c r="N109" s="119">
        <v>5774883</v>
      </c>
      <c r="O109" s="194"/>
      <c r="P109" s="120">
        <v>0</v>
      </c>
      <c r="Q109" s="121">
        <v>-46147</v>
      </c>
      <c r="R109" s="121">
        <v>-166000</v>
      </c>
      <c r="S109" s="122">
        <v>-853</v>
      </c>
      <c r="T109" s="194"/>
      <c r="U109" s="224"/>
      <c r="V109" s="204" t="s">
        <v>63</v>
      </c>
      <c r="W109" s="140" t="s">
        <v>89</v>
      </c>
      <c r="X109" s="203">
        <f t="shared" si="12"/>
        <v>0</v>
      </c>
      <c r="Z109" s="294">
        <v>-46147</v>
      </c>
      <c r="AA109" s="294">
        <v>0</v>
      </c>
      <c r="AB109" s="294">
        <v>0</v>
      </c>
      <c r="AC109" s="294">
        <v>0</v>
      </c>
      <c r="AD109" s="294">
        <v>0</v>
      </c>
      <c r="AE109" s="294">
        <v>0</v>
      </c>
      <c r="AF109" s="295">
        <f t="shared" si="6"/>
        <v>-46147</v>
      </c>
      <c r="AG109" s="290" t="str">
        <f t="shared" si="7"/>
        <v>OK</v>
      </c>
    </row>
    <row r="110" spans="1:33" ht="60.75" customHeight="1">
      <c r="A110" s="174"/>
      <c r="B110" s="167"/>
      <c r="C110" s="111" t="s">
        <v>551</v>
      </c>
      <c r="D110" s="111" t="s">
        <v>278</v>
      </c>
      <c r="E110" s="206">
        <v>6900000</v>
      </c>
      <c r="K110" s="206">
        <v>7618719</v>
      </c>
      <c r="L110" s="253"/>
      <c r="M110" s="91">
        <v>-6900000</v>
      </c>
      <c r="N110" s="119">
        <v>6397147</v>
      </c>
      <c r="O110" s="194"/>
      <c r="P110" s="120"/>
      <c r="Q110" s="121"/>
      <c r="R110" s="121">
        <v>-6896000</v>
      </c>
      <c r="S110" s="122">
        <v>-4000</v>
      </c>
      <c r="T110" s="194"/>
      <c r="U110" s="224"/>
      <c r="V110" s="204" t="s">
        <v>49</v>
      </c>
      <c r="W110" s="140" t="s">
        <v>89</v>
      </c>
      <c r="X110" s="203">
        <f t="shared" si="12"/>
        <v>0</v>
      </c>
      <c r="Z110" s="294"/>
      <c r="AA110" s="294"/>
      <c r="AB110" s="294"/>
      <c r="AC110" s="294"/>
      <c r="AD110" s="294"/>
      <c r="AE110" s="294"/>
      <c r="AF110" s="295">
        <f t="shared" si="6"/>
        <v>0</v>
      </c>
      <c r="AG110" s="290" t="str">
        <f t="shared" si="7"/>
        <v>OK</v>
      </c>
    </row>
    <row r="111" spans="1:33" ht="70.5" customHeight="1">
      <c r="A111" s="174"/>
      <c r="B111" s="165" t="s">
        <v>552</v>
      </c>
      <c r="C111" s="111" t="s">
        <v>553</v>
      </c>
      <c r="D111" s="111" t="s">
        <v>350</v>
      </c>
      <c r="E111" s="206">
        <v>477820</v>
      </c>
      <c r="F111" s="279">
        <v>477820</v>
      </c>
      <c r="G111" s="120">
        <v>213236</v>
      </c>
      <c r="H111" s="121">
        <v>0</v>
      </c>
      <c r="I111" s="121">
        <v>260400</v>
      </c>
      <c r="J111" s="320">
        <f>F111-G111-H111-I111</f>
        <v>4184</v>
      </c>
      <c r="K111" s="206">
        <v>400605</v>
      </c>
      <c r="L111" s="253">
        <f>E111*0.35</f>
        <v>167237</v>
      </c>
      <c r="M111" s="106">
        <f>P111+Q111+R111+S111</f>
        <v>-167237</v>
      </c>
      <c r="N111" s="119">
        <v>5774883</v>
      </c>
      <c r="O111" s="194"/>
      <c r="P111" s="120">
        <v>-74633</v>
      </c>
      <c r="Q111" s="121">
        <v>0</v>
      </c>
      <c r="R111" s="121">
        <v>-91140</v>
      </c>
      <c r="S111" s="122">
        <v>-1464</v>
      </c>
      <c r="T111" s="194"/>
      <c r="U111" s="224"/>
      <c r="V111" s="204" t="s">
        <v>168</v>
      </c>
      <c r="W111" s="140" t="s">
        <v>89</v>
      </c>
      <c r="X111" s="203">
        <f t="shared" si="12"/>
        <v>0</v>
      </c>
      <c r="Z111" s="294"/>
      <c r="AA111" s="294"/>
      <c r="AB111" s="294"/>
      <c r="AC111" s="294"/>
      <c r="AD111" s="294"/>
      <c r="AE111" s="294"/>
      <c r="AF111" s="295">
        <f t="shared" si="6"/>
        <v>0</v>
      </c>
      <c r="AG111" s="290" t="str">
        <f t="shared" si="7"/>
        <v>OK</v>
      </c>
    </row>
    <row r="112" spans="1:33" ht="50.25" customHeight="1">
      <c r="A112" s="174"/>
      <c r="B112" s="167"/>
      <c r="C112" s="111" t="s">
        <v>554</v>
      </c>
      <c r="D112" s="111" t="s">
        <v>555</v>
      </c>
      <c r="E112" s="206">
        <v>184000</v>
      </c>
      <c r="K112" s="206">
        <v>199400</v>
      </c>
      <c r="L112" s="253"/>
      <c r="M112" s="91">
        <v>-184000</v>
      </c>
      <c r="N112" s="119">
        <v>199400</v>
      </c>
      <c r="O112" s="194"/>
      <c r="P112" s="120"/>
      <c r="Q112" s="121"/>
      <c r="R112" s="121">
        <v>-182000</v>
      </c>
      <c r="S112" s="122">
        <v>-2000</v>
      </c>
      <c r="T112" s="194"/>
      <c r="U112" s="224"/>
      <c r="V112" s="204" t="s">
        <v>49</v>
      </c>
      <c r="W112" s="140" t="s">
        <v>89</v>
      </c>
      <c r="X112" s="203">
        <f t="shared" si="12"/>
        <v>0</v>
      </c>
      <c r="Z112" s="294"/>
      <c r="AA112" s="294"/>
      <c r="AB112" s="294"/>
      <c r="AC112" s="294"/>
      <c r="AD112" s="294"/>
      <c r="AE112" s="294"/>
      <c r="AF112" s="295">
        <f t="shared" si="6"/>
        <v>0</v>
      </c>
      <c r="AG112" s="290" t="str">
        <f t="shared" si="7"/>
        <v>OK</v>
      </c>
    </row>
    <row r="113" spans="1:33" ht="63" customHeight="1">
      <c r="A113" s="174"/>
      <c r="B113" s="165" t="s">
        <v>556</v>
      </c>
      <c r="C113" s="111" t="s">
        <v>557</v>
      </c>
      <c r="D113" s="111" t="s">
        <v>279</v>
      </c>
      <c r="E113" s="206">
        <v>7570000</v>
      </c>
      <c r="F113" s="279" t="s">
        <v>37</v>
      </c>
      <c r="G113" s="120">
        <v>3453965</v>
      </c>
      <c r="H113" s="121">
        <v>141549</v>
      </c>
      <c r="I113" s="121">
        <v>3630330</v>
      </c>
      <c r="J113" s="320">
        <v>9156</v>
      </c>
      <c r="K113" s="206">
        <v>8187200</v>
      </c>
      <c r="L113" s="253">
        <f>(E113-335000)*0.35</f>
        <v>2532250</v>
      </c>
      <c r="M113" s="106">
        <f>P113+Q113+R113+S113</f>
        <v>-2532250</v>
      </c>
      <c r="N113" s="119">
        <v>5774883</v>
      </c>
      <c r="O113" s="194"/>
      <c r="P113" s="120">
        <v>-1208888</v>
      </c>
      <c r="Q113" s="121">
        <v>-49542</v>
      </c>
      <c r="R113" s="121">
        <v>-1270615</v>
      </c>
      <c r="S113" s="122">
        <v>-3205</v>
      </c>
      <c r="T113" s="194"/>
      <c r="U113" s="224"/>
      <c r="V113" s="204" t="s">
        <v>34</v>
      </c>
      <c r="W113" s="140" t="s">
        <v>89</v>
      </c>
      <c r="X113" s="298">
        <f>M113-P113-Q113-R113-S113</f>
        <v>0</v>
      </c>
      <c r="Z113" s="294">
        <v>-49542</v>
      </c>
      <c r="AA113" s="294"/>
      <c r="AB113" s="294"/>
      <c r="AC113" s="294"/>
      <c r="AD113" s="294"/>
      <c r="AE113" s="294"/>
      <c r="AF113" s="295">
        <f t="shared" si="6"/>
        <v>-49542</v>
      </c>
      <c r="AG113" s="290" t="str">
        <f t="shared" si="7"/>
        <v>OK</v>
      </c>
    </row>
    <row r="114" spans="1:33" ht="50.25" customHeight="1">
      <c r="A114" s="174"/>
      <c r="B114" s="167"/>
      <c r="C114" s="111" t="s">
        <v>558</v>
      </c>
      <c r="D114" s="111" t="s">
        <v>559</v>
      </c>
      <c r="E114" s="206">
        <v>1652000</v>
      </c>
      <c r="F114" s="279"/>
      <c r="G114" s="120"/>
      <c r="H114" s="121"/>
      <c r="I114" s="121"/>
      <c r="J114" s="320"/>
      <c r="K114" s="206">
        <v>1718733</v>
      </c>
      <c r="L114" s="253"/>
      <c r="M114" s="91">
        <v>-1652000</v>
      </c>
      <c r="N114" s="119">
        <v>1733333</v>
      </c>
      <c r="O114" s="194"/>
      <c r="P114" s="120"/>
      <c r="Q114" s="121"/>
      <c r="R114" s="121">
        <v>-1650000</v>
      </c>
      <c r="S114" s="122">
        <v>-2000</v>
      </c>
      <c r="T114" s="194"/>
      <c r="U114" s="224"/>
      <c r="V114" s="204" t="s">
        <v>49</v>
      </c>
      <c r="W114" s="140" t="s">
        <v>89</v>
      </c>
      <c r="X114" s="203">
        <f t="shared" si="12"/>
        <v>0</v>
      </c>
      <c r="Z114" s="294"/>
      <c r="AA114" s="294"/>
      <c r="AB114" s="294"/>
      <c r="AC114" s="294"/>
      <c r="AD114" s="294"/>
      <c r="AE114" s="294"/>
      <c r="AF114" s="295">
        <f t="shared" si="6"/>
        <v>0</v>
      </c>
      <c r="AG114" s="290" t="str">
        <f t="shared" si="7"/>
        <v>OK</v>
      </c>
    </row>
    <row r="115" spans="1:33" ht="71.25" customHeight="1">
      <c r="A115" s="174"/>
      <c r="B115" s="165" t="s">
        <v>560</v>
      </c>
      <c r="C115" s="111" t="s">
        <v>2</v>
      </c>
      <c r="D115" s="111" t="s">
        <v>280</v>
      </c>
      <c r="E115" s="206">
        <v>6075224</v>
      </c>
      <c r="F115" s="279">
        <v>6075224</v>
      </c>
      <c r="G115" s="120">
        <v>2157838</v>
      </c>
      <c r="H115" s="121">
        <v>772100</v>
      </c>
      <c r="I115" s="121">
        <v>3137300</v>
      </c>
      <c r="J115" s="320">
        <f>F115-G115-H115-I115</f>
        <v>7986</v>
      </c>
      <c r="K115" s="206">
        <v>8134827</v>
      </c>
      <c r="L115" s="253">
        <f>E115*0.35</f>
        <v>2126328.4</v>
      </c>
      <c r="M115" s="106">
        <f>P115+Q115+R115+S115</f>
        <v>-2126328</v>
      </c>
      <c r="N115" s="119">
        <v>5774883</v>
      </c>
      <c r="O115" s="194"/>
      <c r="P115" s="120">
        <v>-755243</v>
      </c>
      <c r="Q115" s="121">
        <v>-270235</v>
      </c>
      <c r="R115" s="121">
        <v>-1098055</v>
      </c>
      <c r="S115" s="122">
        <v>-2795</v>
      </c>
      <c r="T115" s="194"/>
      <c r="U115" s="224"/>
      <c r="V115" s="204" t="s">
        <v>164</v>
      </c>
      <c r="W115" s="140" t="s">
        <v>89</v>
      </c>
      <c r="X115" s="203">
        <f t="shared" si="12"/>
        <v>0</v>
      </c>
      <c r="Z115" s="294">
        <v>-270235</v>
      </c>
      <c r="AA115" s="294">
        <v>0</v>
      </c>
      <c r="AB115" s="294">
        <v>0</v>
      </c>
      <c r="AC115" s="294">
        <v>0</v>
      </c>
      <c r="AD115" s="294">
        <v>0</v>
      </c>
      <c r="AE115" s="294">
        <v>0</v>
      </c>
      <c r="AF115" s="295">
        <f t="shared" si="6"/>
        <v>-270235</v>
      </c>
      <c r="AG115" s="290" t="str">
        <f t="shared" si="7"/>
        <v>OK</v>
      </c>
    </row>
    <row r="116" spans="1:33" ht="31.5" customHeight="1">
      <c r="A116" s="174"/>
      <c r="B116" s="166"/>
      <c r="C116" s="111" t="s">
        <v>3</v>
      </c>
      <c r="D116" s="111" t="s">
        <v>4</v>
      </c>
      <c r="E116" s="206">
        <v>120600</v>
      </c>
      <c r="F116" s="279">
        <v>120600</v>
      </c>
      <c r="G116" s="120">
        <v>0</v>
      </c>
      <c r="H116" s="121">
        <v>18090</v>
      </c>
      <c r="I116" s="121">
        <v>101000</v>
      </c>
      <c r="J116" s="320">
        <f>F116-G116-H116-I116</f>
        <v>1510</v>
      </c>
      <c r="K116" s="206">
        <v>119680</v>
      </c>
      <c r="L116" s="253">
        <f>E116*0.2</f>
        <v>24120</v>
      </c>
      <c r="M116" s="106">
        <f>P116+Q116+R116+S116</f>
        <v>-24120</v>
      </c>
      <c r="N116" s="119">
        <v>5774883</v>
      </c>
      <c r="O116" s="194"/>
      <c r="P116" s="120">
        <v>0</v>
      </c>
      <c r="Q116" s="121">
        <v>-3618</v>
      </c>
      <c r="R116" s="121">
        <v>-20200</v>
      </c>
      <c r="S116" s="122">
        <v>-302</v>
      </c>
      <c r="T116" s="194"/>
      <c r="U116" s="224"/>
      <c r="V116" s="204" t="s">
        <v>305</v>
      </c>
      <c r="W116" s="140" t="s">
        <v>89</v>
      </c>
      <c r="X116" s="203">
        <f t="shared" si="12"/>
        <v>0</v>
      </c>
      <c r="Z116" s="294">
        <v>-3618</v>
      </c>
      <c r="AA116" s="294">
        <v>0</v>
      </c>
      <c r="AB116" s="294">
        <v>0</v>
      </c>
      <c r="AC116" s="294">
        <v>0</v>
      </c>
      <c r="AD116" s="294">
        <v>0</v>
      </c>
      <c r="AE116" s="294">
        <v>0</v>
      </c>
      <c r="AF116" s="295">
        <f t="shared" si="6"/>
        <v>-3618</v>
      </c>
      <c r="AG116" s="290" t="str">
        <f t="shared" si="7"/>
        <v>OK</v>
      </c>
    </row>
    <row r="117" spans="1:33" ht="48" customHeight="1">
      <c r="A117" s="174"/>
      <c r="B117" s="167"/>
      <c r="C117" s="111" t="s">
        <v>64</v>
      </c>
      <c r="D117" s="111" t="s">
        <v>5</v>
      </c>
      <c r="E117" s="206">
        <v>605000</v>
      </c>
      <c r="K117" s="206">
        <v>659000</v>
      </c>
      <c r="L117" s="253"/>
      <c r="M117" s="91">
        <v>-605000</v>
      </c>
      <c r="N117" s="119">
        <v>608000</v>
      </c>
      <c r="O117" s="194"/>
      <c r="P117" s="120"/>
      <c r="Q117" s="121"/>
      <c r="R117" s="121">
        <v>-603000</v>
      </c>
      <c r="S117" s="122">
        <v>-2000</v>
      </c>
      <c r="T117" s="194"/>
      <c r="U117" s="224"/>
      <c r="V117" s="204" t="s">
        <v>49</v>
      </c>
      <c r="W117" s="140" t="s">
        <v>89</v>
      </c>
      <c r="X117" s="203">
        <f t="shared" si="12"/>
        <v>0</v>
      </c>
      <c r="Z117" s="294"/>
      <c r="AA117" s="294"/>
      <c r="AB117" s="294"/>
      <c r="AC117" s="294"/>
      <c r="AD117" s="294"/>
      <c r="AE117" s="294"/>
      <c r="AF117" s="295">
        <f aca="true" t="shared" si="15" ref="AF117:AF177">SUM(Z117:AE117)</f>
        <v>0</v>
      </c>
      <c r="AG117" s="290" t="str">
        <f aca="true" t="shared" si="16" ref="AG117:AG177">IF(Q117=AF117,"OK","OUT")</f>
        <v>OK</v>
      </c>
    </row>
    <row r="118" spans="1:33" ht="31.5" customHeight="1">
      <c r="A118" s="174"/>
      <c r="B118" s="165" t="s">
        <v>6</v>
      </c>
      <c r="C118" s="124" t="s">
        <v>238</v>
      </c>
      <c r="D118" s="111" t="s">
        <v>7</v>
      </c>
      <c r="E118" s="206">
        <v>5000</v>
      </c>
      <c r="K118" s="206">
        <v>5000</v>
      </c>
      <c r="L118" s="253"/>
      <c r="M118" s="91">
        <v>-5000</v>
      </c>
      <c r="N118" s="119">
        <v>5000</v>
      </c>
      <c r="O118" s="194"/>
      <c r="P118" s="120"/>
      <c r="Q118" s="121"/>
      <c r="R118" s="121"/>
      <c r="S118" s="122">
        <v>-5000</v>
      </c>
      <c r="T118" s="194"/>
      <c r="U118" s="224"/>
      <c r="V118" s="204"/>
      <c r="W118" s="140" t="s">
        <v>89</v>
      </c>
      <c r="X118" s="203">
        <f t="shared" si="12"/>
        <v>0</v>
      </c>
      <c r="Z118" s="294"/>
      <c r="AA118" s="294"/>
      <c r="AB118" s="294"/>
      <c r="AC118" s="294"/>
      <c r="AD118" s="294"/>
      <c r="AE118" s="294"/>
      <c r="AF118" s="295">
        <f t="shared" si="15"/>
        <v>0</v>
      </c>
      <c r="AG118" s="290" t="str">
        <f t="shared" si="16"/>
        <v>OK</v>
      </c>
    </row>
    <row r="119" spans="1:33" ht="31.5" customHeight="1">
      <c r="A119" s="174"/>
      <c r="B119" s="166"/>
      <c r="C119" s="123"/>
      <c r="D119" s="111" t="s">
        <v>8</v>
      </c>
      <c r="E119" s="206">
        <v>40275</v>
      </c>
      <c r="K119" s="206">
        <v>40295</v>
      </c>
      <c r="L119" s="253"/>
      <c r="M119" s="91">
        <v>-40275</v>
      </c>
      <c r="N119" s="119">
        <v>40329</v>
      </c>
      <c r="O119" s="194"/>
      <c r="P119" s="120"/>
      <c r="Q119" s="121"/>
      <c r="R119" s="121"/>
      <c r="S119" s="122">
        <v>-40275</v>
      </c>
      <c r="T119" s="194"/>
      <c r="U119" s="224"/>
      <c r="V119" s="204"/>
      <c r="W119" s="140" t="s">
        <v>89</v>
      </c>
      <c r="X119" s="203">
        <f t="shared" si="12"/>
        <v>0</v>
      </c>
      <c r="Z119" s="294"/>
      <c r="AA119" s="294"/>
      <c r="AB119" s="294"/>
      <c r="AC119" s="294"/>
      <c r="AD119" s="294"/>
      <c r="AE119" s="294"/>
      <c r="AF119" s="295">
        <f t="shared" si="15"/>
        <v>0</v>
      </c>
      <c r="AG119" s="290" t="str">
        <f t="shared" si="16"/>
        <v>OK</v>
      </c>
    </row>
    <row r="120" spans="1:33" ht="31.5" customHeight="1">
      <c r="A120" s="174"/>
      <c r="B120" s="166"/>
      <c r="C120" s="124" t="s">
        <v>9</v>
      </c>
      <c r="D120" s="111" t="s">
        <v>372</v>
      </c>
      <c r="E120" s="206">
        <v>56873</v>
      </c>
      <c r="F120" s="279">
        <v>56873</v>
      </c>
      <c r="G120" s="120">
        <v>0</v>
      </c>
      <c r="H120" s="121">
        <v>4500</v>
      </c>
      <c r="I120" s="121">
        <v>0</v>
      </c>
      <c r="J120" s="320">
        <f>F120-G120-H120-I120</f>
        <v>52373</v>
      </c>
      <c r="K120" s="206">
        <v>52343</v>
      </c>
      <c r="L120" s="253"/>
      <c r="M120" s="106">
        <f>P120+Q120+R120+S120</f>
        <v>-56873</v>
      </c>
      <c r="N120" s="119"/>
      <c r="O120" s="194"/>
      <c r="P120" s="120"/>
      <c r="Q120" s="121">
        <v>-4500</v>
      </c>
      <c r="R120" s="121"/>
      <c r="S120" s="122">
        <v>-52373</v>
      </c>
      <c r="T120" s="194"/>
      <c r="U120" s="224"/>
      <c r="V120" s="204"/>
      <c r="W120" s="140" t="s">
        <v>89</v>
      </c>
      <c r="X120" s="203">
        <f t="shared" si="12"/>
        <v>0</v>
      </c>
      <c r="Z120" s="294"/>
      <c r="AA120" s="294">
        <v>-4500</v>
      </c>
      <c r="AB120" s="294"/>
      <c r="AC120" s="294"/>
      <c r="AD120" s="294"/>
      <c r="AE120" s="294"/>
      <c r="AF120" s="295">
        <f t="shared" si="15"/>
        <v>-4500</v>
      </c>
      <c r="AG120" s="290" t="str">
        <f t="shared" si="16"/>
        <v>OK</v>
      </c>
    </row>
    <row r="121" spans="1:33" ht="31.5" customHeight="1">
      <c r="A121" s="174"/>
      <c r="B121" s="166"/>
      <c r="C121" s="129"/>
      <c r="D121" s="111" t="s">
        <v>169</v>
      </c>
      <c r="E121" s="206">
        <v>900</v>
      </c>
      <c r="K121" s="206"/>
      <c r="L121" s="253"/>
      <c r="M121" s="91">
        <v>-900</v>
      </c>
      <c r="N121" s="119"/>
      <c r="O121" s="194"/>
      <c r="P121" s="120"/>
      <c r="Q121" s="121"/>
      <c r="R121" s="121"/>
      <c r="S121" s="122">
        <v>-900</v>
      </c>
      <c r="T121" s="194"/>
      <c r="U121" s="224"/>
      <c r="V121" s="204"/>
      <c r="W121" s="140" t="s">
        <v>89</v>
      </c>
      <c r="X121" s="203">
        <f t="shared" si="12"/>
        <v>0</v>
      </c>
      <c r="Z121" s="294"/>
      <c r="AA121" s="294"/>
      <c r="AB121" s="294"/>
      <c r="AC121" s="294"/>
      <c r="AD121" s="294"/>
      <c r="AE121" s="294"/>
      <c r="AF121" s="295">
        <f t="shared" si="15"/>
        <v>0</v>
      </c>
      <c r="AG121" s="290" t="str">
        <f t="shared" si="16"/>
        <v>OK</v>
      </c>
    </row>
    <row r="122" spans="1:33" ht="31.5" customHeight="1">
      <c r="A122" s="174"/>
      <c r="B122" s="166"/>
      <c r="C122" s="123"/>
      <c r="D122" s="111" t="s">
        <v>170</v>
      </c>
      <c r="E122" s="206">
        <v>20000</v>
      </c>
      <c r="K122" s="206"/>
      <c r="L122" s="253"/>
      <c r="M122" s="91">
        <v>-20000</v>
      </c>
      <c r="N122" s="119"/>
      <c r="O122" s="194"/>
      <c r="P122" s="120"/>
      <c r="Q122" s="121"/>
      <c r="R122" s="121"/>
      <c r="S122" s="122">
        <v>-20000</v>
      </c>
      <c r="T122" s="194"/>
      <c r="U122" s="224"/>
      <c r="V122" s="204"/>
      <c r="W122" s="140" t="s">
        <v>89</v>
      </c>
      <c r="X122" s="203">
        <f t="shared" si="12"/>
        <v>0</v>
      </c>
      <c r="Z122" s="294"/>
      <c r="AA122" s="294"/>
      <c r="AB122" s="294"/>
      <c r="AC122" s="294"/>
      <c r="AD122" s="294"/>
      <c r="AE122" s="294"/>
      <c r="AF122" s="295">
        <f t="shared" si="15"/>
        <v>0</v>
      </c>
      <c r="AG122" s="290" t="str">
        <f t="shared" si="16"/>
        <v>OK</v>
      </c>
    </row>
    <row r="123" spans="1:33" ht="31.5" customHeight="1">
      <c r="A123" s="174"/>
      <c r="B123" s="166"/>
      <c r="C123" s="129" t="s">
        <v>171</v>
      </c>
      <c r="D123" s="111"/>
      <c r="E123" s="206">
        <v>232500</v>
      </c>
      <c r="K123" s="206">
        <v>141760</v>
      </c>
      <c r="L123" s="253"/>
      <c r="M123" s="91">
        <v>-232500</v>
      </c>
      <c r="N123" s="119"/>
      <c r="O123" s="194"/>
      <c r="P123" s="120"/>
      <c r="Q123" s="121"/>
      <c r="R123" s="121">
        <v>-59500</v>
      </c>
      <c r="S123" s="122">
        <v>-173000</v>
      </c>
      <c r="T123" s="194"/>
      <c r="U123" s="224"/>
      <c r="V123" s="204"/>
      <c r="W123" s="140" t="s">
        <v>89</v>
      </c>
      <c r="X123" s="203">
        <f t="shared" si="12"/>
        <v>0</v>
      </c>
      <c r="Z123" s="294"/>
      <c r="AA123" s="294"/>
      <c r="AB123" s="294"/>
      <c r="AC123" s="294"/>
      <c r="AD123" s="294"/>
      <c r="AE123" s="294"/>
      <c r="AF123" s="295">
        <f t="shared" si="15"/>
        <v>0</v>
      </c>
      <c r="AG123" s="290" t="str">
        <f t="shared" si="16"/>
        <v>OK</v>
      </c>
    </row>
    <row r="124" spans="1:33" ht="57.75" customHeight="1">
      <c r="A124" s="174"/>
      <c r="B124" s="166"/>
      <c r="C124" s="205" t="s">
        <v>10</v>
      </c>
      <c r="D124" s="111" t="s">
        <v>311</v>
      </c>
      <c r="E124" s="206">
        <v>7000</v>
      </c>
      <c r="K124" s="206">
        <v>44000</v>
      </c>
      <c r="L124" s="253"/>
      <c r="M124" s="91">
        <v>-7000</v>
      </c>
      <c r="N124" s="119">
        <v>197000</v>
      </c>
      <c r="O124" s="194"/>
      <c r="P124" s="120"/>
      <c r="Q124" s="121"/>
      <c r="R124" s="121">
        <v>-6300</v>
      </c>
      <c r="S124" s="122">
        <v>-700</v>
      </c>
      <c r="T124" s="194"/>
      <c r="U124" s="224"/>
      <c r="V124" s="204"/>
      <c r="W124" s="140" t="s">
        <v>89</v>
      </c>
      <c r="X124" s="203">
        <f t="shared" si="12"/>
        <v>0</v>
      </c>
      <c r="Z124" s="294"/>
      <c r="AA124" s="294"/>
      <c r="AB124" s="294"/>
      <c r="AC124" s="294"/>
      <c r="AD124" s="294"/>
      <c r="AE124" s="294"/>
      <c r="AF124" s="295">
        <f t="shared" si="15"/>
        <v>0</v>
      </c>
      <c r="AG124" s="290" t="str">
        <f t="shared" si="16"/>
        <v>OK</v>
      </c>
    </row>
    <row r="125" spans="1:33" ht="39.75" customHeight="1">
      <c r="A125" s="174"/>
      <c r="B125" s="166"/>
      <c r="C125" s="111" t="s">
        <v>11</v>
      </c>
      <c r="D125" s="111" t="s">
        <v>11</v>
      </c>
      <c r="E125" s="206">
        <v>243607</v>
      </c>
      <c r="K125" s="206">
        <v>195233</v>
      </c>
      <c r="L125" s="253"/>
      <c r="M125" s="91">
        <v>-243607</v>
      </c>
      <c r="N125" s="119">
        <v>158443</v>
      </c>
      <c r="O125" s="194"/>
      <c r="P125" s="120"/>
      <c r="Q125" s="121"/>
      <c r="R125" s="121"/>
      <c r="S125" s="122">
        <v>-243607</v>
      </c>
      <c r="T125" s="194"/>
      <c r="U125" s="224"/>
      <c r="V125" s="204"/>
      <c r="W125" s="140" t="s">
        <v>89</v>
      </c>
      <c r="X125" s="203">
        <f t="shared" si="12"/>
        <v>0</v>
      </c>
      <c r="Z125" s="294"/>
      <c r="AA125" s="294"/>
      <c r="AB125" s="294"/>
      <c r="AC125" s="294"/>
      <c r="AD125" s="294"/>
      <c r="AE125" s="294"/>
      <c r="AF125" s="295">
        <f t="shared" si="15"/>
        <v>0</v>
      </c>
      <c r="AG125" s="290" t="str">
        <f t="shared" si="16"/>
        <v>OK</v>
      </c>
    </row>
    <row r="126" spans="1:33" ht="31.5" customHeight="1">
      <c r="A126" s="174"/>
      <c r="B126" s="166"/>
      <c r="C126" s="124" t="s">
        <v>373</v>
      </c>
      <c r="D126" s="111" t="s">
        <v>374</v>
      </c>
      <c r="E126" s="206">
        <v>139000</v>
      </c>
      <c r="F126" s="279">
        <v>139000</v>
      </c>
      <c r="G126" s="120">
        <v>0</v>
      </c>
      <c r="H126" s="121">
        <v>139000</v>
      </c>
      <c r="I126" s="121">
        <v>0</v>
      </c>
      <c r="J126" s="320">
        <f>F126-G126-H126-I126</f>
        <v>0</v>
      </c>
      <c r="K126" s="206">
        <v>139000</v>
      </c>
      <c r="L126" s="253"/>
      <c r="M126" s="106">
        <f>P126+Q126+R126+S126</f>
        <v>-139000</v>
      </c>
      <c r="N126" s="119"/>
      <c r="O126" s="194"/>
      <c r="P126" s="120"/>
      <c r="Q126" s="121">
        <v>-139000</v>
      </c>
      <c r="R126" s="121"/>
      <c r="S126" s="122">
        <v>0</v>
      </c>
      <c r="T126" s="194"/>
      <c r="U126" s="224"/>
      <c r="V126" s="204"/>
      <c r="W126" s="140" t="s">
        <v>89</v>
      </c>
      <c r="X126" s="203">
        <f>M126-P126-Q126-R126-S126</f>
        <v>0</v>
      </c>
      <c r="Z126" s="294">
        <v>0</v>
      </c>
      <c r="AA126" s="294">
        <v>0</v>
      </c>
      <c r="AB126" s="294">
        <v>0</v>
      </c>
      <c r="AC126" s="294">
        <v>0</v>
      </c>
      <c r="AD126" s="294">
        <v>-139000</v>
      </c>
      <c r="AE126" s="294">
        <v>0</v>
      </c>
      <c r="AF126" s="295">
        <f t="shared" si="15"/>
        <v>-139000</v>
      </c>
      <c r="AG126" s="290" t="str">
        <f t="shared" si="16"/>
        <v>OK</v>
      </c>
    </row>
    <row r="127" spans="1:33" ht="31.5" customHeight="1">
      <c r="A127" s="174"/>
      <c r="B127" s="166"/>
      <c r="C127" s="123"/>
      <c r="D127" s="111" t="s">
        <v>376</v>
      </c>
      <c r="E127" s="206">
        <v>7000</v>
      </c>
      <c r="F127" s="279">
        <v>7000</v>
      </c>
      <c r="G127" s="120">
        <v>0</v>
      </c>
      <c r="H127" s="121">
        <v>7000</v>
      </c>
      <c r="I127" s="121">
        <v>0</v>
      </c>
      <c r="J127" s="320">
        <f>F127-G127-H127-I127</f>
        <v>0</v>
      </c>
      <c r="K127" s="206">
        <v>5000</v>
      </c>
      <c r="L127" s="253"/>
      <c r="M127" s="106">
        <f>P127+Q127+R127+S127</f>
        <v>-7000</v>
      </c>
      <c r="N127" s="119"/>
      <c r="O127" s="194"/>
      <c r="P127" s="120"/>
      <c r="Q127" s="121">
        <v>-7000</v>
      </c>
      <c r="R127" s="121"/>
      <c r="S127" s="122">
        <v>0</v>
      </c>
      <c r="T127" s="194"/>
      <c r="U127" s="224"/>
      <c r="V127" s="204"/>
      <c r="W127" s="140" t="s">
        <v>89</v>
      </c>
      <c r="X127" s="203">
        <f t="shared" si="12"/>
        <v>0</v>
      </c>
      <c r="Z127" s="294">
        <v>0</v>
      </c>
      <c r="AA127" s="294">
        <v>0</v>
      </c>
      <c r="AB127" s="294">
        <v>0</v>
      </c>
      <c r="AC127" s="294">
        <v>0</v>
      </c>
      <c r="AD127" s="294">
        <v>-7000</v>
      </c>
      <c r="AE127" s="294">
        <v>0</v>
      </c>
      <c r="AF127" s="295">
        <f t="shared" si="15"/>
        <v>-7000</v>
      </c>
      <c r="AG127" s="290" t="str">
        <f t="shared" si="16"/>
        <v>OK</v>
      </c>
    </row>
    <row r="128" spans="1:33" ht="60.75" customHeight="1">
      <c r="A128" s="174"/>
      <c r="B128" s="168" t="s">
        <v>12</v>
      </c>
      <c r="C128" s="111" t="s">
        <v>402</v>
      </c>
      <c r="D128" s="111" t="s">
        <v>403</v>
      </c>
      <c r="E128" s="206">
        <v>1480750</v>
      </c>
      <c r="K128" s="206">
        <v>1447750</v>
      </c>
      <c r="L128" s="253"/>
      <c r="M128" s="91">
        <v>-243000</v>
      </c>
      <c r="N128" s="119">
        <v>1019000</v>
      </c>
      <c r="O128" s="194"/>
      <c r="P128" s="120"/>
      <c r="Q128" s="121"/>
      <c r="R128" s="121">
        <v>-243000</v>
      </c>
      <c r="S128" s="122"/>
      <c r="T128" s="194"/>
      <c r="U128" s="224"/>
      <c r="V128" s="204" t="s">
        <v>450</v>
      </c>
      <c r="W128" s="140" t="s">
        <v>89</v>
      </c>
      <c r="X128" s="203">
        <f t="shared" si="12"/>
        <v>0</v>
      </c>
      <c r="Z128" s="294"/>
      <c r="AA128" s="294"/>
      <c r="AB128" s="294"/>
      <c r="AC128" s="294"/>
      <c r="AD128" s="294"/>
      <c r="AE128" s="294"/>
      <c r="AF128" s="295">
        <f t="shared" si="15"/>
        <v>0</v>
      </c>
      <c r="AG128" s="290" t="str">
        <f t="shared" si="16"/>
        <v>OK</v>
      </c>
    </row>
    <row r="129" spans="1:33" ht="68.25" customHeight="1">
      <c r="A129" s="174"/>
      <c r="B129" s="165" t="s">
        <v>281</v>
      </c>
      <c r="C129" s="111" t="s">
        <v>286</v>
      </c>
      <c r="D129" s="111"/>
      <c r="E129" s="206">
        <v>5809724</v>
      </c>
      <c r="F129" s="279">
        <v>5809724</v>
      </c>
      <c r="G129" s="120">
        <v>2903864</v>
      </c>
      <c r="H129" s="121">
        <v>969951</v>
      </c>
      <c r="I129" s="121">
        <v>1932500</v>
      </c>
      <c r="J129" s="320">
        <f aca="true" t="shared" si="17" ref="J129:J134">F129-G129-H129-I129</f>
        <v>3409</v>
      </c>
      <c r="K129" s="206">
        <v>8452929</v>
      </c>
      <c r="L129" s="253">
        <f>E129*0.35</f>
        <v>2033403.4</v>
      </c>
      <c r="M129" s="106">
        <f>P129+Q129+R129+S129</f>
        <v>-2033403</v>
      </c>
      <c r="N129" s="119">
        <v>5774883</v>
      </c>
      <c r="O129" s="194"/>
      <c r="P129" s="120">
        <v>-1016352</v>
      </c>
      <c r="Q129" s="121">
        <v>-339483</v>
      </c>
      <c r="R129" s="121">
        <v>-676375</v>
      </c>
      <c r="S129" s="122">
        <v>-1193</v>
      </c>
      <c r="T129" s="194"/>
      <c r="U129" s="224"/>
      <c r="V129" s="204" t="s">
        <v>164</v>
      </c>
      <c r="W129" s="140" t="s">
        <v>89</v>
      </c>
      <c r="X129" s="203">
        <f t="shared" si="12"/>
        <v>0</v>
      </c>
      <c r="Z129" s="294">
        <v>-339483</v>
      </c>
      <c r="AA129" s="294">
        <v>0</v>
      </c>
      <c r="AB129" s="294">
        <v>0</v>
      </c>
      <c r="AC129" s="294">
        <v>0</v>
      </c>
      <c r="AD129" s="294">
        <v>0</v>
      </c>
      <c r="AE129" s="294">
        <v>0</v>
      </c>
      <c r="AF129" s="295">
        <f t="shared" si="15"/>
        <v>-339483</v>
      </c>
      <c r="AG129" s="290" t="str">
        <f t="shared" si="16"/>
        <v>OK</v>
      </c>
    </row>
    <row r="130" spans="1:33" ht="50.25" customHeight="1">
      <c r="A130" s="174"/>
      <c r="B130" s="166"/>
      <c r="C130" s="111" t="s">
        <v>13</v>
      </c>
      <c r="D130" s="111" t="s">
        <v>14</v>
      </c>
      <c r="E130" s="206">
        <v>8639304</v>
      </c>
      <c r="F130" s="279">
        <v>8639304</v>
      </c>
      <c r="G130" s="120">
        <v>4449308</v>
      </c>
      <c r="H130" s="121">
        <v>1575745</v>
      </c>
      <c r="I130" s="121">
        <v>2613000</v>
      </c>
      <c r="J130" s="320">
        <f t="shared" si="17"/>
        <v>1251</v>
      </c>
      <c r="K130" s="206">
        <v>11499960</v>
      </c>
      <c r="L130" s="253">
        <f>E130*0.2</f>
        <v>1727860.8</v>
      </c>
      <c r="M130" s="106">
        <f>P130+Q130+R130+S130</f>
        <v>-1727861</v>
      </c>
      <c r="N130" s="119">
        <v>5774883</v>
      </c>
      <c r="O130" s="194"/>
      <c r="P130" s="120">
        <v>-889862</v>
      </c>
      <c r="Q130" s="121">
        <v>-315149</v>
      </c>
      <c r="R130" s="121">
        <v>-522600</v>
      </c>
      <c r="S130" s="122">
        <v>-250</v>
      </c>
      <c r="T130" s="194"/>
      <c r="U130" s="224"/>
      <c r="V130" s="204" t="s">
        <v>433</v>
      </c>
      <c r="W130" s="140" t="s">
        <v>89</v>
      </c>
      <c r="X130" s="203">
        <f t="shared" si="12"/>
        <v>0</v>
      </c>
      <c r="Z130" s="294">
        <v>-315149</v>
      </c>
      <c r="AA130" s="294">
        <v>0</v>
      </c>
      <c r="AB130" s="294">
        <v>0</v>
      </c>
      <c r="AC130" s="294">
        <v>0</v>
      </c>
      <c r="AD130" s="294">
        <v>0</v>
      </c>
      <c r="AE130" s="294">
        <v>0</v>
      </c>
      <c r="AF130" s="295">
        <f t="shared" si="15"/>
        <v>-315149</v>
      </c>
      <c r="AG130" s="290" t="str">
        <f t="shared" si="16"/>
        <v>OK</v>
      </c>
    </row>
    <row r="131" spans="1:33" ht="31.5" customHeight="1">
      <c r="A131" s="174"/>
      <c r="B131" s="167"/>
      <c r="C131" s="111" t="s">
        <v>80</v>
      </c>
      <c r="D131" s="111" t="s">
        <v>81</v>
      </c>
      <c r="E131" s="206">
        <v>602000</v>
      </c>
      <c r="F131" s="279">
        <v>602000</v>
      </c>
      <c r="G131" s="120">
        <v>0</v>
      </c>
      <c r="H131" s="121">
        <v>301000</v>
      </c>
      <c r="I131" s="121">
        <v>300000</v>
      </c>
      <c r="J131" s="320">
        <f t="shared" si="17"/>
        <v>1000</v>
      </c>
      <c r="K131" s="206">
        <v>1377000</v>
      </c>
      <c r="L131" s="253">
        <f>E131*0.35</f>
        <v>210700</v>
      </c>
      <c r="M131" s="106">
        <f>P131+Q131+R131+S131</f>
        <v>-210700</v>
      </c>
      <c r="N131" s="119">
        <v>5774883</v>
      </c>
      <c r="O131" s="194"/>
      <c r="P131" s="120">
        <v>0</v>
      </c>
      <c r="Q131" s="121">
        <v>-105350</v>
      </c>
      <c r="R131" s="121">
        <v>-105000</v>
      </c>
      <c r="S131" s="122">
        <v>-350</v>
      </c>
      <c r="T131" s="194"/>
      <c r="U131" s="224"/>
      <c r="V131" s="204" t="s">
        <v>164</v>
      </c>
      <c r="W131" s="140" t="s">
        <v>89</v>
      </c>
      <c r="X131" s="203">
        <f t="shared" si="12"/>
        <v>0</v>
      </c>
      <c r="Z131" s="294">
        <v>-105350</v>
      </c>
      <c r="AA131" s="294">
        <v>0</v>
      </c>
      <c r="AB131" s="294">
        <v>0</v>
      </c>
      <c r="AC131" s="294">
        <v>0</v>
      </c>
      <c r="AD131" s="294">
        <v>0</v>
      </c>
      <c r="AE131" s="294">
        <v>0</v>
      </c>
      <c r="AF131" s="295">
        <f t="shared" si="15"/>
        <v>-105350</v>
      </c>
      <c r="AG131" s="290" t="str">
        <f t="shared" si="16"/>
        <v>OK</v>
      </c>
    </row>
    <row r="132" spans="1:33" ht="66" customHeight="1">
      <c r="A132" s="174"/>
      <c r="B132" s="165" t="s">
        <v>15</v>
      </c>
      <c r="C132" s="111" t="s">
        <v>16</v>
      </c>
      <c r="D132" s="111" t="s">
        <v>239</v>
      </c>
      <c r="E132" s="206">
        <v>1285595</v>
      </c>
      <c r="F132" s="279">
        <v>1285595</v>
      </c>
      <c r="G132" s="120">
        <v>466441</v>
      </c>
      <c r="H132" s="121">
        <v>0</v>
      </c>
      <c r="I132" s="121">
        <v>817800</v>
      </c>
      <c r="J132" s="320">
        <f t="shared" si="17"/>
        <v>1354</v>
      </c>
      <c r="K132" s="206">
        <v>4631105</v>
      </c>
      <c r="L132" s="253">
        <f>E132*0.35</f>
        <v>449958.25</v>
      </c>
      <c r="M132" s="106">
        <f>P132+Q132+R132+S132</f>
        <v>-449958</v>
      </c>
      <c r="N132" s="119">
        <v>5774883</v>
      </c>
      <c r="O132" s="194"/>
      <c r="P132" s="120">
        <v>-163254</v>
      </c>
      <c r="Q132" s="121">
        <v>0</v>
      </c>
      <c r="R132" s="121">
        <v>-286230</v>
      </c>
      <c r="S132" s="122">
        <v>-474</v>
      </c>
      <c r="T132" s="194"/>
      <c r="U132" s="224"/>
      <c r="V132" s="204" t="s">
        <v>172</v>
      </c>
      <c r="W132" s="140" t="s">
        <v>89</v>
      </c>
      <c r="X132" s="203">
        <f t="shared" si="12"/>
        <v>0</v>
      </c>
      <c r="Z132" s="294"/>
      <c r="AA132" s="294"/>
      <c r="AB132" s="294"/>
      <c r="AC132" s="294"/>
      <c r="AD132" s="294"/>
      <c r="AE132" s="294"/>
      <c r="AF132" s="295">
        <f t="shared" si="15"/>
        <v>0</v>
      </c>
      <c r="AG132" s="290" t="str">
        <f t="shared" si="16"/>
        <v>OK</v>
      </c>
    </row>
    <row r="133" spans="1:33" ht="31.5" customHeight="1">
      <c r="A133" s="174"/>
      <c r="B133" s="166"/>
      <c r="C133" s="111" t="s">
        <v>17</v>
      </c>
      <c r="D133" s="111" t="s">
        <v>18</v>
      </c>
      <c r="E133" s="206">
        <v>898306</v>
      </c>
      <c r="F133" s="279">
        <v>898306</v>
      </c>
      <c r="G133" s="120">
        <v>0</v>
      </c>
      <c r="H133" s="121">
        <v>1500</v>
      </c>
      <c r="I133" s="121">
        <v>895500</v>
      </c>
      <c r="J133" s="320">
        <f t="shared" si="17"/>
        <v>1306</v>
      </c>
      <c r="K133" s="206">
        <v>3352851</v>
      </c>
      <c r="L133" s="253">
        <f>E133*0.2</f>
        <v>179661.2</v>
      </c>
      <c r="M133" s="106">
        <f>P133+Q133+R133+S133</f>
        <v>-179661</v>
      </c>
      <c r="N133" s="119">
        <v>5774883</v>
      </c>
      <c r="O133" s="194"/>
      <c r="P133" s="120">
        <v>0</v>
      </c>
      <c r="Q133" s="121">
        <v>-300</v>
      </c>
      <c r="R133" s="121">
        <v>-179100</v>
      </c>
      <c r="S133" s="122">
        <v>-261</v>
      </c>
      <c r="T133" s="194"/>
      <c r="U133" s="224"/>
      <c r="V133" s="204" t="s">
        <v>62</v>
      </c>
      <c r="W133" s="140" t="s">
        <v>89</v>
      </c>
      <c r="X133" s="203">
        <f aca="true" t="shared" si="18" ref="X133:X178">M133-P133-Q133-R133-S133</f>
        <v>0</v>
      </c>
      <c r="Z133" s="294">
        <v>0</v>
      </c>
      <c r="AA133" s="294">
        <v>0</v>
      </c>
      <c r="AB133" s="294">
        <v>0</v>
      </c>
      <c r="AC133" s="294">
        <v>-300</v>
      </c>
      <c r="AD133" s="294">
        <v>0</v>
      </c>
      <c r="AE133" s="294">
        <v>0</v>
      </c>
      <c r="AF133" s="295">
        <f t="shared" si="15"/>
        <v>-300</v>
      </c>
      <c r="AG133" s="290" t="str">
        <f t="shared" si="16"/>
        <v>OK</v>
      </c>
    </row>
    <row r="134" spans="1:33" ht="53.25" customHeight="1">
      <c r="A134" s="174"/>
      <c r="B134" s="166"/>
      <c r="C134" s="111" t="s">
        <v>19</v>
      </c>
      <c r="D134" s="111" t="s">
        <v>20</v>
      </c>
      <c r="E134" s="206">
        <v>621000</v>
      </c>
      <c r="F134" s="279">
        <v>621000</v>
      </c>
      <c r="G134" s="120">
        <v>0</v>
      </c>
      <c r="H134" s="121">
        <v>200900</v>
      </c>
      <c r="I134" s="121">
        <v>418000</v>
      </c>
      <c r="J134" s="320">
        <f t="shared" si="17"/>
        <v>2100</v>
      </c>
      <c r="K134" s="206">
        <v>690345</v>
      </c>
      <c r="L134" s="253"/>
      <c r="M134" s="91">
        <v>-621000</v>
      </c>
      <c r="N134" s="119">
        <v>711849</v>
      </c>
      <c r="O134" s="194"/>
      <c r="P134" s="120"/>
      <c r="Q134" s="121">
        <v>-200900</v>
      </c>
      <c r="R134" s="121">
        <v>-418000</v>
      </c>
      <c r="S134" s="122">
        <v>-2100</v>
      </c>
      <c r="T134" s="194"/>
      <c r="U134" s="224"/>
      <c r="V134" s="204" t="s">
        <v>97</v>
      </c>
      <c r="W134" s="140" t="s">
        <v>89</v>
      </c>
      <c r="X134" s="203">
        <f t="shared" si="18"/>
        <v>0</v>
      </c>
      <c r="Z134" s="294">
        <v>-200900</v>
      </c>
      <c r="AA134" s="294"/>
      <c r="AB134" s="294"/>
      <c r="AC134" s="294"/>
      <c r="AD134" s="294"/>
      <c r="AE134" s="294"/>
      <c r="AF134" s="295">
        <f t="shared" si="15"/>
        <v>-200900</v>
      </c>
      <c r="AG134" s="290" t="str">
        <f t="shared" si="16"/>
        <v>OK</v>
      </c>
    </row>
    <row r="135" spans="1:33" ht="50.25" customHeight="1">
      <c r="A135" s="174"/>
      <c r="B135" s="166"/>
      <c r="C135" s="111" t="s">
        <v>82</v>
      </c>
      <c r="D135" s="111" t="s">
        <v>21</v>
      </c>
      <c r="E135" s="206">
        <v>57744</v>
      </c>
      <c r="K135" s="206">
        <v>90839</v>
      </c>
      <c r="L135" s="253"/>
      <c r="M135" s="91">
        <v>-57744</v>
      </c>
      <c r="N135" s="119">
        <v>103000</v>
      </c>
      <c r="O135" s="194"/>
      <c r="P135" s="120"/>
      <c r="Q135" s="121"/>
      <c r="R135" s="121"/>
      <c r="S135" s="122">
        <v>-57744</v>
      </c>
      <c r="T135" s="194"/>
      <c r="U135" s="224"/>
      <c r="V135" s="204" t="s">
        <v>61</v>
      </c>
      <c r="W135" s="140" t="s">
        <v>89</v>
      </c>
      <c r="X135" s="203">
        <f t="shared" si="18"/>
        <v>0</v>
      </c>
      <c r="Z135" s="294"/>
      <c r="AA135" s="294"/>
      <c r="AB135" s="294"/>
      <c r="AC135" s="294"/>
      <c r="AD135" s="294"/>
      <c r="AE135" s="294"/>
      <c r="AF135" s="295">
        <f t="shared" si="15"/>
        <v>0</v>
      </c>
      <c r="AG135" s="290" t="str">
        <f t="shared" si="16"/>
        <v>OK</v>
      </c>
    </row>
    <row r="136" spans="1:33" ht="54" customHeight="1">
      <c r="A136" s="174"/>
      <c r="B136" s="166"/>
      <c r="C136" s="111" t="s">
        <v>22</v>
      </c>
      <c r="D136" s="111" t="s">
        <v>240</v>
      </c>
      <c r="E136" s="206">
        <v>412274</v>
      </c>
      <c r="F136" s="279">
        <v>412274</v>
      </c>
      <c r="G136" s="120">
        <v>0</v>
      </c>
      <c r="H136" s="121">
        <v>0</v>
      </c>
      <c r="I136" s="121">
        <v>163000</v>
      </c>
      <c r="J136" s="320">
        <f>F136-G136-H136-I136</f>
        <v>249274</v>
      </c>
      <c r="K136" s="206">
        <v>417049</v>
      </c>
      <c r="L136" s="253">
        <f>E136*0.5</f>
        <v>206137</v>
      </c>
      <c r="M136" s="106">
        <f>P136+Q136+R136+S136</f>
        <v>-206137</v>
      </c>
      <c r="N136" s="119">
        <v>5774883</v>
      </c>
      <c r="O136" s="194"/>
      <c r="P136" s="120">
        <v>0</v>
      </c>
      <c r="Q136" s="121">
        <v>0</v>
      </c>
      <c r="R136" s="121">
        <v>-81500</v>
      </c>
      <c r="S136" s="122">
        <v>-124637</v>
      </c>
      <c r="T136" s="194"/>
      <c r="U136" s="224"/>
      <c r="V136" s="204" t="s">
        <v>173</v>
      </c>
      <c r="W136" s="140" t="s">
        <v>89</v>
      </c>
      <c r="X136" s="203">
        <f t="shared" si="18"/>
        <v>0</v>
      </c>
      <c r="Z136" s="294"/>
      <c r="AA136" s="294"/>
      <c r="AB136" s="294"/>
      <c r="AC136" s="294"/>
      <c r="AD136" s="294"/>
      <c r="AE136" s="294"/>
      <c r="AF136" s="295">
        <f t="shared" si="15"/>
        <v>0</v>
      </c>
      <c r="AG136" s="290" t="str">
        <f t="shared" si="16"/>
        <v>OK</v>
      </c>
    </row>
    <row r="137" spans="1:33" ht="54" customHeight="1">
      <c r="A137" s="174"/>
      <c r="B137" s="165" t="s">
        <v>90</v>
      </c>
      <c r="C137" s="111" t="s">
        <v>174</v>
      </c>
      <c r="D137" s="111"/>
      <c r="E137" s="206">
        <v>57798</v>
      </c>
      <c r="K137" s="206">
        <v>132662</v>
      </c>
      <c r="L137" s="253">
        <f>E137*0.5</f>
        <v>28899</v>
      </c>
      <c r="M137" s="91">
        <v>-29000</v>
      </c>
      <c r="N137" s="119"/>
      <c r="O137" s="194"/>
      <c r="P137" s="120"/>
      <c r="Q137" s="121"/>
      <c r="R137" s="121"/>
      <c r="S137" s="122">
        <v>-29000</v>
      </c>
      <c r="T137" s="194"/>
      <c r="U137" s="224"/>
      <c r="V137" s="204" t="s">
        <v>173</v>
      </c>
      <c r="W137" s="140" t="s">
        <v>89</v>
      </c>
      <c r="X137" s="203">
        <f t="shared" si="18"/>
        <v>0</v>
      </c>
      <c r="Z137" s="294"/>
      <c r="AA137" s="294"/>
      <c r="AB137" s="294"/>
      <c r="AC137" s="294"/>
      <c r="AD137" s="294"/>
      <c r="AE137" s="294"/>
      <c r="AF137" s="295">
        <f t="shared" si="15"/>
        <v>0</v>
      </c>
      <c r="AG137" s="290" t="str">
        <f t="shared" si="16"/>
        <v>OK</v>
      </c>
    </row>
    <row r="138" spans="1:33" ht="60.75" customHeight="1">
      <c r="A138" s="174"/>
      <c r="C138" s="111" t="s">
        <v>23</v>
      </c>
      <c r="D138" s="111" t="s">
        <v>377</v>
      </c>
      <c r="E138" s="206">
        <v>1293944</v>
      </c>
      <c r="F138" s="279">
        <v>1293944</v>
      </c>
      <c r="G138" s="120">
        <v>542385</v>
      </c>
      <c r="H138" s="121">
        <v>375780</v>
      </c>
      <c r="I138" s="121">
        <v>348500</v>
      </c>
      <c r="J138" s="320">
        <f>F138-G138-H138-I138</f>
        <v>27279</v>
      </c>
      <c r="K138" s="206">
        <v>3250990</v>
      </c>
      <c r="L138" s="253">
        <f>E138*0.35</f>
        <v>452880.39999999997</v>
      </c>
      <c r="M138" s="106">
        <f>P138+Q138+R138+S138</f>
        <v>-452881</v>
      </c>
      <c r="N138" s="119">
        <v>5774883</v>
      </c>
      <c r="O138" s="194"/>
      <c r="P138" s="120">
        <v>-189835</v>
      </c>
      <c r="Q138" s="121">
        <v>-131523</v>
      </c>
      <c r="R138" s="121">
        <v>-121975</v>
      </c>
      <c r="S138" s="122">
        <v>-9548</v>
      </c>
      <c r="T138" s="194"/>
      <c r="U138" s="224"/>
      <c r="V138" s="204" t="s">
        <v>172</v>
      </c>
      <c r="W138" s="140" t="s">
        <v>89</v>
      </c>
      <c r="X138" s="203">
        <f t="shared" si="18"/>
        <v>0</v>
      </c>
      <c r="Z138" s="294">
        <v>-131523</v>
      </c>
      <c r="AA138" s="294">
        <v>0</v>
      </c>
      <c r="AB138" s="294">
        <v>0</v>
      </c>
      <c r="AC138" s="294">
        <v>0</v>
      </c>
      <c r="AD138" s="294">
        <v>0</v>
      </c>
      <c r="AE138" s="294">
        <v>0</v>
      </c>
      <c r="AF138" s="295">
        <f t="shared" si="15"/>
        <v>-131523</v>
      </c>
      <c r="AG138" s="290" t="str">
        <f t="shared" si="16"/>
        <v>OK</v>
      </c>
    </row>
    <row r="139" spans="1:33" ht="55.5" customHeight="1">
      <c r="A139" s="174"/>
      <c r="B139" s="166"/>
      <c r="C139" s="111" t="s">
        <v>24</v>
      </c>
      <c r="D139" s="111" t="s">
        <v>282</v>
      </c>
      <c r="E139" s="206">
        <v>1209064</v>
      </c>
      <c r="F139" s="279">
        <v>1209064</v>
      </c>
      <c r="G139" s="120">
        <v>603871</v>
      </c>
      <c r="H139" s="121">
        <v>0</v>
      </c>
      <c r="I139" s="121">
        <v>595100</v>
      </c>
      <c r="J139" s="320">
        <f>F139-G139-H139-I139</f>
        <v>10093</v>
      </c>
      <c r="K139" s="206">
        <v>1395004</v>
      </c>
      <c r="L139" s="253">
        <f>E139*0.35</f>
        <v>423172.39999999997</v>
      </c>
      <c r="M139" s="106">
        <f>P139+Q139+R139+S139</f>
        <v>-423172</v>
      </c>
      <c r="N139" s="119">
        <v>5774883</v>
      </c>
      <c r="O139" s="194"/>
      <c r="P139" s="120">
        <v>-211355</v>
      </c>
      <c r="Q139" s="121">
        <v>0</v>
      </c>
      <c r="R139" s="121">
        <v>-208285</v>
      </c>
      <c r="S139" s="122">
        <v>-3532</v>
      </c>
      <c r="T139" s="194"/>
      <c r="U139" s="224"/>
      <c r="V139" s="204" t="s">
        <v>172</v>
      </c>
      <c r="W139" s="140" t="s">
        <v>89</v>
      </c>
      <c r="X139" s="203">
        <f t="shared" si="18"/>
        <v>0</v>
      </c>
      <c r="Z139" s="294">
        <v>0</v>
      </c>
      <c r="AA139" s="294">
        <v>0</v>
      </c>
      <c r="AB139" s="294">
        <v>0</v>
      </c>
      <c r="AC139" s="294">
        <v>0</v>
      </c>
      <c r="AD139" s="294">
        <v>0</v>
      </c>
      <c r="AE139" s="294">
        <v>0</v>
      </c>
      <c r="AF139" s="295">
        <f t="shared" si="15"/>
        <v>0</v>
      </c>
      <c r="AG139" s="290" t="str">
        <f t="shared" si="16"/>
        <v>OK</v>
      </c>
    </row>
    <row r="140" spans="1:33" ht="107.25" customHeight="1">
      <c r="A140" s="174"/>
      <c r="B140" s="166"/>
      <c r="C140" s="111" t="s">
        <v>25</v>
      </c>
      <c r="D140" s="111" t="s">
        <v>241</v>
      </c>
      <c r="E140" s="206">
        <v>151040</v>
      </c>
      <c r="F140" s="279">
        <v>151040</v>
      </c>
      <c r="G140" s="120">
        <v>0</v>
      </c>
      <c r="H140" s="121">
        <v>0</v>
      </c>
      <c r="I140" s="121">
        <v>149700</v>
      </c>
      <c r="J140" s="320">
        <f>F140-G140-H140-I140</f>
        <v>1340</v>
      </c>
      <c r="K140" s="206">
        <v>173610</v>
      </c>
      <c r="L140" s="253">
        <f>E140*0.35</f>
        <v>52864</v>
      </c>
      <c r="M140" s="106">
        <f>P140+Q140+R140+S140</f>
        <v>-52864</v>
      </c>
      <c r="N140" s="119">
        <v>5774883</v>
      </c>
      <c r="O140" s="194"/>
      <c r="P140" s="120">
        <v>0</v>
      </c>
      <c r="Q140" s="121">
        <v>0</v>
      </c>
      <c r="R140" s="121">
        <v>-52395</v>
      </c>
      <c r="S140" s="122">
        <v>-469</v>
      </c>
      <c r="T140" s="194"/>
      <c r="U140" s="224"/>
      <c r="V140" s="204" t="s">
        <v>172</v>
      </c>
      <c r="W140" s="140" t="s">
        <v>89</v>
      </c>
      <c r="X140" s="203">
        <f t="shared" si="18"/>
        <v>0</v>
      </c>
      <c r="Z140" s="294">
        <v>0</v>
      </c>
      <c r="AA140" s="294">
        <v>0</v>
      </c>
      <c r="AB140" s="294">
        <v>0</v>
      </c>
      <c r="AC140" s="294">
        <v>0</v>
      </c>
      <c r="AD140" s="294">
        <v>0</v>
      </c>
      <c r="AE140" s="294">
        <v>0</v>
      </c>
      <c r="AF140" s="295">
        <f t="shared" si="15"/>
        <v>0</v>
      </c>
      <c r="AG140" s="290" t="str">
        <f t="shared" si="16"/>
        <v>OK</v>
      </c>
    </row>
    <row r="141" spans="1:33" ht="58.5" customHeight="1" thickBot="1">
      <c r="A141" s="174"/>
      <c r="B141" s="167"/>
      <c r="C141" s="124" t="s">
        <v>338</v>
      </c>
      <c r="D141" s="111"/>
      <c r="E141" s="206">
        <v>23720</v>
      </c>
      <c r="F141" s="277">
        <v>23720</v>
      </c>
      <c r="G141" s="112"/>
      <c r="H141" s="113"/>
      <c r="I141" s="113"/>
      <c r="J141" s="321">
        <f>F141-G141-H141-I141</f>
        <v>23720</v>
      </c>
      <c r="K141" s="206">
        <v>19100</v>
      </c>
      <c r="L141" s="253">
        <f>E141*0.5</f>
        <v>11860</v>
      </c>
      <c r="M141" s="106">
        <f>P141+Q141+R141+S141</f>
        <v>-11860</v>
      </c>
      <c r="N141" s="119">
        <v>5774883</v>
      </c>
      <c r="O141" s="194"/>
      <c r="P141" s="120">
        <v>0</v>
      </c>
      <c r="Q141" s="121">
        <v>0</v>
      </c>
      <c r="R141" s="121">
        <v>0</v>
      </c>
      <c r="S141" s="122">
        <v>-11860</v>
      </c>
      <c r="T141" s="194"/>
      <c r="U141" s="224"/>
      <c r="V141" s="204" t="s">
        <v>173</v>
      </c>
      <c r="W141" s="140" t="s">
        <v>89</v>
      </c>
      <c r="X141" s="203">
        <f t="shared" si="18"/>
        <v>0</v>
      </c>
      <c r="Z141" s="294"/>
      <c r="AA141" s="294"/>
      <c r="AB141" s="294"/>
      <c r="AC141" s="294"/>
      <c r="AD141" s="294"/>
      <c r="AE141" s="294"/>
      <c r="AF141" s="295">
        <f t="shared" si="15"/>
        <v>0</v>
      </c>
      <c r="AG141" s="290" t="str">
        <f t="shared" si="16"/>
        <v>OK</v>
      </c>
    </row>
    <row r="142" spans="1:34" ht="58.5" customHeight="1">
      <c r="A142" s="174"/>
      <c r="B142" s="166" t="s">
        <v>283</v>
      </c>
      <c r="C142" s="124" t="s">
        <v>408</v>
      </c>
      <c r="D142" s="124" t="s">
        <v>363</v>
      </c>
      <c r="E142" s="209">
        <v>231321</v>
      </c>
      <c r="F142" s="209"/>
      <c r="G142" s="209"/>
      <c r="H142" s="209"/>
      <c r="I142" s="209"/>
      <c r="J142" s="209"/>
      <c r="K142" s="209">
        <v>232671</v>
      </c>
      <c r="L142" s="232"/>
      <c r="M142" s="102">
        <v>100000</v>
      </c>
      <c r="N142" s="128"/>
      <c r="O142" s="195"/>
      <c r="P142" s="125"/>
      <c r="Q142" s="126">
        <v>100000</v>
      </c>
      <c r="R142" s="126"/>
      <c r="S142" s="109"/>
      <c r="T142" s="195"/>
      <c r="U142" s="141"/>
      <c r="V142" s="220" t="s">
        <v>410</v>
      </c>
      <c r="W142" s="140" t="s">
        <v>93</v>
      </c>
      <c r="X142" s="203">
        <f t="shared" si="18"/>
        <v>0</v>
      </c>
      <c r="Z142" s="294"/>
      <c r="AA142" s="294"/>
      <c r="AB142" s="294"/>
      <c r="AC142" s="294"/>
      <c r="AD142" s="126">
        <v>100000</v>
      </c>
      <c r="AE142" s="294"/>
      <c r="AF142" s="295">
        <f t="shared" si="15"/>
        <v>100000</v>
      </c>
      <c r="AG142" s="290" t="str">
        <f t="shared" si="16"/>
        <v>OK</v>
      </c>
      <c r="AH142" s="126">
        <v>100000</v>
      </c>
    </row>
    <row r="143" spans="1:34" ht="48" customHeight="1">
      <c r="A143" s="174"/>
      <c r="B143" s="165" t="s">
        <v>389</v>
      </c>
      <c r="C143" s="124" t="s">
        <v>242</v>
      </c>
      <c r="D143" s="124" t="s">
        <v>284</v>
      </c>
      <c r="E143" s="209" t="s">
        <v>110</v>
      </c>
      <c r="F143" s="209"/>
      <c r="G143" s="209"/>
      <c r="H143" s="209"/>
      <c r="I143" s="209"/>
      <c r="J143" s="209"/>
      <c r="K143" s="209" t="s">
        <v>110</v>
      </c>
      <c r="L143" s="232"/>
      <c r="M143" s="102">
        <v>150000</v>
      </c>
      <c r="N143" s="128" t="s">
        <v>110</v>
      </c>
      <c r="O143" s="195"/>
      <c r="P143" s="125"/>
      <c r="Q143" s="126">
        <v>150000</v>
      </c>
      <c r="R143" s="126"/>
      <c r="S143" s="109"/>
      <c r="T143" s="195"/>
      <c r="U143" s="141"/>
      <c r="V143" s="220" t="s">
        <v>412</v>
      </c>
      <c r="W143" s="140" t="s">
        <v>93</v>
      </c>
      <c r="X143" s="203">
        <f t="shared" si="18"/>
        <v>0</v>
      </c>
      <c r="Z143" s="294"/>
      <c r="AA143" s="294"/>
      <c r="AB143" s="294"/>
      <c r="AC143" s="294"/>
      <c r="AD143" s="126">
        <v>150000</v>
      </c>
      <c r="AE143" s="294"/>
      <c r="AF143" s="295">
        <f t="shared" si="15"/>
        <v>150000</v>
      </c>
      <c r="AG143" s="290" t="str">
        <f t="shared" si="16"/>
        <v>OK</v>
      </c>
      <c r="AH143" s="126">
        <v>150000</v>
      </c>
    </row>
    <row r="144" spans="1:33" ht="37.5" customHeight="1">
      <c r="A144" s="174"/>
      <c r="B144" s="223"/>
      <c r="C144" s="129"/>
      <c r="D144" s="124" t="s">
        <v>175</v>
      </c>
      <c r="E144" s="209">
        <v>5278</v>
      </c>
      <c r="F144" s="209"/>
      <c r="G144" s="209"/>
      <c r="H144" s="209"/>
      <c r="I144" s="209"/>
      <c r="J144" s="209"/>
      <c r="K144" s="209"/>
      <c r="L144" s="232"/>
      <c r="M144" s="102">
        <v>-5278</v>
      </c>
      <c r="N144" s="128"/>
      <c r="O144" s="195"/>
      <c r="P144" s="125"/>
      <c r="Q144" s="126"/>
      <c r="R144" s="126"/>
      <c r="S144" s="109">
        <v>-5278</v>
      </c>
      <c r="T144" s="195"/>
      <c r="U144" s="141"/>
      <c r="V144" s="220"/>
      <c r="W144" s="140" t="s">
        <v>89</v>
      </c>
      <c r="X144" s="203">
        <f t="shared" si="18"/>
        <v>0</v>
      </c>
      <c r="Z144" s="294"/>
      <c r="AA144" s="294"/>
      <c r="AB144" s="294"/>
      <c r="AC144" s="294"/>
      <c r="AD144" s="294"/>
      <c r="AE144" s="294"/>
      <c r="AF144" s="295">
        <f t="shared" si="15"/>
        <v>0</v>
      </c>
      <c r="AG144" s="290" t="str">
        <f t="shared" si="16"/>
        <v>OK</v>
      </c>
    </row>
    <row r="145" spans="1:34" ht="55.5" customHeight="1" thickBot="1">
      <c r="A145" s="174"/>
      <c r="C145" s="124" t="s">
        <v>334</v>
      </c>
      <c r="D145" s="124"/>
      <c r="E145" s="209">
        <v>313735</v>
      </c>
      <c r="F145" s="209"/>
      <c r="G145" s="209"/>
      <c r="H145" s="209"/>
      <c r="I145" s="209"/>
      <c r="J145" s="209"/>
      <c r="K145" s="209">
        <v>440278</v>
      </c>
      <c r="L145" s="232"/>
      <c r="M145" s="102">
        <v>100000</v>
      </c>
      <c r="N145" s="128">
        <v>474188</v>
      </c>
      <c r="O145" s="195"/>
      <c r="P145" s="125"/>
      <c r="Q145" s="126">
        <v>100000</v>
      </c>
      <c r="R145" s="126"/>
      <c r="S145" s="109"/>
      <c r="T145" s="195"/>
      <c r="U145" s="141"/>
      <c r="V145" s="220" t="s">
        <v>411</v>
      </c>
      <c r="W145" s="140" t="s">
        <v>93</v>
      </c>
      <c r="X145" s="203">
        <f t="shared" si="18"/>
        <v>0</v>
      </c>
      <c r="Z145" s="294"/>
      <c r="AA145" s="294"/>
      <c r="AB145" s="294"/>
      <c r="AC145" s="294"/>
      <c r="AD145" s="126">
        <v>100000</v>
      </c>
      <c r="AE145" s="294"/>
      <c r="AF145" s="295">
        <f t="shared" si="15"/>
        <v>100000</v>
      </c>
      <c r="AG145" s="290" t="str">
        <f t="shared" si="16"/>
        <v>OK</v>
      </c>
      <c r="AH145" s="126">
        <v>100000</v>
      </c>
    </row>
    <row r="146" spans="1:33" ht="31.5" customHeight="1" thickBot="1">
      <c r="A146" s="170"/>
      <c r="B146" s="171"/>
      <c r="C146" s="130"/>
      <c r="D146" s="130" t="s">
        <v>71</v>
      </c>
      <c r="E146" s="178">
        <f>SUM(E91:E145)</f>
        <v>111515671</v>
      </c>
      <c r="F146" s="178"/>
      <c r="G146" s="178"/>
      <c r="H146" s="178"/>
      <c r="I146" s="178"/>
      <c r="J146" s="178"/>
      <c r="K146" s="178">
        <f>SUM(K91:K145)</f>
        <v>146088297</v>
      </c>
      <c r="L146" s="196"/>
      <c r="M146" s="132">
        <f>SUM(M91:M145)</f>
        <v>-58742284</v>
      </c>
      <c r="N146" s="131">
        <f>SUM(N91:N145)</f>
        <v>165618704</v>
      </c>
      <c r="O146" s="172"/>
      <c r="P146" s="172">
        <f>SUM(P91:P145)</f>
        <v>-11206318</v>
      </c>
      <c r="Q146" s="134">
        <f>SUM(Q91:Q145)</f>
        <v>-3266349</v>
      </c>
      <c r="R146" s="134">
        <f>SUM(R91:R145)</f>
        <v>-42893220</v>
      </c>
      <c r="S146" s="138">
        <f>SUM(S91:S145)</f>
        <v>-1376397</v>
      </c>
      <c r="T146" s="142"/>
      <c r="U146" s="138"/>
      <c r="V146" s="219"/>
      <c r="X146" s="203">
        <f t="shared" si="18"/>
        <v>0</v>
      </c>
      <c r="Z146" s="132">
        <f aca="true" t="shared" si="19" ref="Z146:AE146">SUM(Z91:Z145)</f>
        <v>-1849399</v>
      </c>
      <c r="AA146" s="132">
        <f t="shared" si="19"/>
        <v>-4500</v>
      </c>
      <c r="AB146" s="132">
        <f t="shared" si="19"/>
        <v>0</v>
      </c>
      <c r="AC146" s="132">
        <f t="shared" si="19"/>
        <v>-300</v>
      </c>
      <c r="AD146" s="132">
        <f t="shared" si="19"/>
        <v>-1035000</v>
      </c>
      <c r="AE146" s="132">
        <f t="shared" si="19"/>
        <v>-377150</v>
      </c>
      <c r="AF146" s="295">
        <f t="shared" si="15"/>
        <v>-3266349</v>
      </c>
      <c r="AG146" s="290" t="str">
        <f t="shared" si="16"/>
        <v>OK</v>
      </c>
    </row>
    <row r="147" spans="1:33" ht="38.25" customHeight="1">
      <c r="A147" s="163" t="s">
        <v>84</v>
      </c>
      <c r="B147" s="168" t="s">
        <v>65</v>
      </c>
      <c r="C147" s="111" t="s">
        <v>66</v>
      </c>
      <c r="D147" s="111" t="s">
        <v>67</v>
      </c>
      <c r="E147" s="206">
        <v>10912</v>
      </c>
      <c r="F147" s="206"/>
      <c r="G147" s="206"/>
      <c r="H147" s="206"/>
      <c r="I147" s="206"/>
      <c r="J147" s="206"/>
      <c r="K147" s="206">
        <v>7000</v>
      </c>
      <c r="L147" s="253">
        <f>E147*0.2</f>
        <v>2182.4</v>
      </c>
      <c r="M147" s="91">
        <v>-2000</v>
      </c>
      <c r="N147" s="119">
        <v>7000</v>
      </c>
      <c r="O147" s="194"/>
      <c r="P147" s="120"/>
      <c r="Q147" s="121"/>
      <c r="R147" s="121"/>
      <c r="S147" s="122">
        <v>-2000</v>
      </c>
      <c r="T147" s="194"/>
      <c r="U147" s="224"/>
      <c r="V147" s="204" t="s">
        <v>434</v>
      </c>
      <c r="W147" s="140" t="s">
        <v>89</v>
      </c>
      <c r="X147" s="203">
        <f t="shared" si="18"/>
        <v>0</v>
      </c>
      <c r="Z147" s="81"/>
      <c r="AF147" s="295">
        <f t="shared" si="15"/>
        <v>0</v>
      </c>
      <c r="AG147" s="290" t="str">
        <f t="shared" si="16"/>
        <v>OK</v>
      </c>
    </row>
    <row r="148" spans="1:33" ht="38.25" customHeight="1">
      <c r="A148" s="164"/>
      <c r="B148" s="168" t="s">
        <v>176</v>
      </c>
      <c r="C148" s="111" t="s">
        <v>176</v>
      </c>
      <c r="D148" s="111" t="s">
        <v>177</v>
      </c>
      <c r="E148" s="206">
        <v>994932</v>
      </c>
      <c r="F148" s="206"/>
      <c r="G148" s="206"/>
      <c r="H148" s="206"/>
      <c r="I148" s="206"/>
      <c r="J148" s="206"/>
      <c r="K148" s="206">
        <v>1049459</v>
      </c>
      <c r="L148" s="253">
        <f>K148-E148</f>
        <v>54527</v>
      </c>
      <c r="M148" s="91">
        <v>54000</v>
      </c>
      <c r="N148" s="119"/>
      <c r="O148" s="194"/>
      <c r="P148" s="120"/>
      <c r="Q148" s="121"/>
      <c r="R148" s="121"/>
      <c r="S148" s="122">
        <v>54000</v>
      </c>
      <c r="T148" s="194"/>
      <c r="U148" s="224"/>
      <c r="V148" s="204" t="s">
        <v>178</v>
      </c>
      <c r="W148" s="140" t="s">
        <v>93</v>
      </c>
      <c r="X148" s="203">
        <f t="shared" si="18"/>
        <v>0</v>
      </c>
      <c r="Z148" s="81"/>
      <c r="AF148" s="295">
        <f t="shared" si="15"/>
        <v>0</v>
      </c>
      <c r="AG148" s="290" t="str">
        <f t="shared" si="16"/>
        <v>OK</v>
      </c>
    </row>
    <row r="149" spans="1:33" ht="42" customHeight="1" thickBot="1">
      <c r="A149" s="174"/>
      <c r="B149" s="168" t="s">
        <v>68</v>
      </c>
      <c r="C149" s="111" t="s">
        <v>69</v>
      </c>
      <c r="D149" s="111" t="s">
        <v>70</v>
      </c>
      <c r="E149" s="206">
        <v>92000</v>
      </c>
      <c r="F149" s="206"/>
      <c r="G149" s="206"/>
      <c r="H149" s="206"/>
      <c r="I149" s="206"/>
      <c r="J149" s="206"/>
      <c r="K149" s="206">
        <v>92000</v>
      </c>
      <c r="L149" s="253"/>
      <c r="M149" s="91">
        <v>-46000</v>
      </c>
      <c r="N149" s="119">
        <v>92000</v>
      </c>
      <c r="O149" s="194"/>
      <c r="P149" s="120">
        <v>-23000</v>
      </c>
      <c r="Q149" s="121"/>
      <c r="R149" s="121"/>
      <c r="S149" s="122">
        <v>-23000</v>
      </c>
      <c r="T149" s="194"/>
      <c r="U149" s="224"/>
      <c r="V149" s="204" t="s">
        <v>522</v>
      </c>
      <c r="W149" s="140" t="s">
        <v>89</v>
      </c>
      <c r="X149" s="203">
        <f t="shared" si="18"/>
        <v>0</v>
      </c>
      <c r="Z149" s="81"/>
      <c r="AA149" s="121"/>
      <c r="AD149" s="81"/>
      <c r="AF149" s="295">
        <f t="shared" si="15"/>
        <v>0</v>
      </c>
      <c r="AG149" s="290" t="str">
        <f t="shared" si="16"/>
        <v>OK</v>
      </c>
    </row>
    <row r="150" spans="1:33" ht="31.5" customHeight="1" thickBot="1">
      <c r="A150" s="161"/>
      <c r="B150" s="171"/>
      <c r="C150" s="130"/>
      <c r="D150" s="130" t="s">
        <v>71</v>
      </c>
      <c r="E150" s="178">
        <f>SUM(E147:E149)</f>
        <v>1097844</v>
      </c>
      <c r="F150" s="178"/>
      <c r="G150" s="178"/>
      <c r="H150" s="178"/>
      <c r="I150" s="178"/>
      <c r="J150" s="178"/>
      <c r="K150" s="178">
        <f>SUM(K147:K149)</f>
        <v>1148459</v>
      </c>
      <c r="L150" s="178"/>
      <c r="M150" s="178">
        <f>SUM(M147:M149)</f>
        <v>6000</v>
      </c>
      <c r="N150" s="131">
        <f>SUM(N147:N149)</f>
        <v>99000</v>
      </c>
      <c r="O150" s="196"/>
      <c r="P150" s="179">
        <f>SUM(P147:P149)</f>
        <v>-23000</v>
      </c>
      <c r="Q150" s="180">
        <f>SUM(Q147:Q149)</f>
        <v>0</v>
      </c>
      <c r="R150" s="180">
        <f>SUM(R147:R149)</f>
        <v>0</v>
      </c>
      <c r="S150" s="181">
        <f>SUM(S147:S149)</f>
        <v>29000</v>
      </c>
      <c r="T150" s="196"/>
      <c r="U150" s="181"/>
      <c r="V150" s="219"/>
      <c r="X150" s="203">
        <f t="shared" si="18"/>
        <v>0</v>
      </c>
      <c r="Z150" s="178">
        <f aca="true" t="shared" si="20" ref="Z150:AE150">SUM(Z147:Z149)</f>
        <v>0</v>
      </c>
      <c r="AA150" s="178">
        <f t="shared" si="20"/>
        <v>0</v>
      </c>
      <c r="AB150" s="178">
        <f t="shared" si="20"/>
        <v>0</v>
      </c>
      <c r="AC150" s="178">
        <f t="shared" si="20"/>
        <v>0</v>
      </c>
      <c r="AD150" s="178">
        <f t="shared" si="20"/>
        <v>0</v>
      </c>
      <c r="AE150" s="178">
        <f t="shared" si="20"/>
        <v>0</v>
      </c>
      <c r="AF150" s="295">
        <f t="shared" si="15"/>
        <v>0</v>
      </c>
      <c r="AG150" s="290" t="str">
        <f t="shared" si="16"/>
        <v>OK</v>
      </c>
    </row>
    <row r="151" spans="1:33" ht="31.5" customHeight="1">
      <c r="A151" s="163" t="s">
        <v>83</v>
      </c>
      <c r="B151" s="304" t="s">
        <v>179</v>
      </c>
      <c r="C151" s="256" t="s">
        <v>214</v>
      </c>
      <c r="D151" s="256"/>
      <c r="E151" s="257">
        <v>3355</v>
      </c>
      <c r="F151" s="257"/>
      <c r="G151" s="257"/>
      <c r="H151" s="257"/>
      <c r="I151" s="257"/>
      <c r="J151" s="257"/>
      <c r="K151" s="257">
        <v>5286</v>
      </c>
      <c r="L151" s="258"/>
      <c r="M151" s="258">
        <v>-3355</v>
      </c>
      <c r="N151" s="259"/>
      <c r="O151" s="258"/>
      <c r="P151" s="260"/>
      <c r="Q151" s="261"/>
      <c r="R151" s="261"/>
      <c r="S151" s="262">
        <v>-3355</v>
      </c>
      <c r="T151" s="258"/>
      <c r="U151" s="263"/>
      <c r="V151" s="201" t="s">
        <v>215</v>
      </c>
      <c r="W151" s="140" t="s">
        <v>89</v>
      </c>
      <c r="X151" s="203">
        <f t="shared" si="18"/>
        <v>0</v>
      </c>
      <c r="AF151" s="295">
        <f t="shared" si="15"/>
        <v>0</v>
      </c>
      <c r="AG151" s="290" t="str">
        <f t="shared" si="16"/>
        <v>OK</v>
      </c>
    </row>
    <row r="152" spans="1:33" ht="60" customHeight="1">
      <c r="A152" s="310"/>
      <c r="B152" s="272"/>
      <c r="C152" s="123" t="s">
        <v>180</v>
      </c>
      <c r="D152" s="123" t="s">
        <v>181</v>
      </c>
      <c r="E152" s="207">
        <v>908</v>
      </c>
      <c r="F152" s="207"/>
      <c r="G152" s="207"/>
      <c r="H152" s="207"/>
      <c r="I152" s="207"/>
      <c r="J152" s="207"/>
      <c r="K152" s="207"/>
      <c r="L152" s="252"/>
      <c r="M152" s="252">
        <v>-908</v>
      </c>
      <c r="N152" s="105"/>
      <c r="O152" s="252"/>
      <c r="P152" s="271"/>
      <c r="Q152" s="264"/>
      <c r="R152" s="264"/>
      <c r="S152" s="265">
        <v>-908</v>
      </c>
      <c r="T152" s="252"/>
      <c r="U152" s="266"/>
      <c r="V152" s="217"/>
      <c r="W152" s="140" t="s">
        <v>89</v>
      </c>
      <c r="X152" s="203">
        <f t="shared" si="18"/>
        <v>0</v>
      </c>
      <c r="AF152" s="295">
        <f t="shared" si="15"/>
        <v>0</v>
      </c>
      <c r="AG152" s="290" t="str">
        <f t="shared" si="16"/>
        <v>OK</v>
      </c>
    </row>
    <row r="153" spans="1:33" ht="67.5" customHeight="1">
      <c r="A153" s="310"/>
      <c r="B153" s="305" t="s">
        <v>91</v>
      </c>
      <c r="C153" s="129" t="s">
        <v>339</v>
      </c>
      <c r="D153" s="123" t="s">
        <v>182</v>
      </c>
      <c r="E153" s="207">
        <v>3248</v>
      </c>
      <c r="F153" s="207"/>
      <c r="G153" s="207"/>
      <c r="H153" s="207"/>
      <c r="I153" s="207"/>
      <c r="J153" s="207"/>
      <c r="K153" s="207">
        <v>5290</v>
      </c>
      <c r="L153" s="252"/>
      <c r="M153" s="252">
        <v>-3248</v>
      </c>
      <c r="N153" s="105">
        <v>2500</v>
      </c>
      <c r="O153" s="252"/>
      <c r="P153" s="255"/>
      <c r="Q153" s="264"/>
      <c r="R153" s="264"/>
      <c r="S153" s="265">
        <v>-3248</v>
      </c>
      <c r="T153" s="252"/>
      <c r="U153" s="266"/>
      <c r="V153" s="217" t="s">
        <v>39</v>
      </c>
      <c r="W153" s="140" t="s">
        <v>340</v>
      </c>
      <c r="X153" s="203">
        <f t="shared" si="18"/>
        <v>0</v>
      </c>
      <c r="AF153" s="295">
        <f t="shared" si="15"/>
        <v>0</v>
      </c>
      <c r="AG153" s="290" t="str">
        <f t="shared" si="16"/>
        <v>OK</v>
      </c>
    </row>
    <row r="154" spans="1:33" ht="58.5" customHeight="1">
      <c r="A154" s="310"/>
      <c r="B154" s="305"/>
      <c r="C154" s="129"/>
      <c r="D154" s="111" t="s">
        <v>183</v>
      </c>
      <c r="E154" s="206">
        <v>11696</v>
      </c>
      <c r="F154" s="206"/>
      <c r="G154" s="206"/>
      <c r="H154" s="206"/>
      <c r="I154" s="206"/>
      <c r="J154" s="206"/>
      <c r="K154" s="206"/>
      <c r="L154" s="253"/>
      <c r="M154" s="253">
        <v>-11696</v>
      </c>
      <c r="N154" s="119"/>
      <c r="O154" s="253"/>
      <c r="P154" s="270"/>
      <c r="Q154" s="267"/>
      <c r="R154" s="267"/>
      <c r="S154" s="268">
        <v>-11696</v>
      </c>
      <c r="T154" s="253"/>
      <c r="U154" s="269"/>
      <c r="V154" s="204"/>
      <c r="W154" s="140" t="s">
        <v>89</v>
      </c>
      <c r="X154" s="203">
        <f t="shared" si="18"/>
        <v>0</v>
      </c>
      <c r="AF154" s="295">
        <f t="shared" si="15"/>
        <v>0</v>
      </c>
      <c r="AG154" s="290" t="str">
        <f t="shared" si="16"/>
        <v>OK</v>
      </c>
    </row>
    <row r="155" spans="1:33" ht="50.25" customHeight="1">
      <c r="A155" s="310"/>
      <c r="B155" s="305"/>
      <c r="C155" s="129"/>
      <c r="D155" s="111" t="s">
        <v>184</v>
      </c>
      <c r="E155" s="206">
        <v>92400</v>
      </c>
      <c r="F155" s="206"/>
      <c r="G155" s="206"/>
      <c r="H155" s="206"/>
      <c r="I155" s="206"/>
      <c r="J155" s="206"/>
      <c r="K155" s="206">
        <v>302564</v>
      </c>
      <c r="L155" s="253">
        <f>K155-E155</f>
        <v>210164</v>
      </c>
      <c r="M155" s="253">
        <v>92400</v>
      </c>
      <c r="N155" s="119"/>
      <c r="O155" s="253"/>
      <c r="P155" s="270"/>
      <c r="Q155" s="267"/>
      <c r="R155" s="267"/>
      <c r="S155" s="268">
        <v>92400</v>
      </c>
      <c r="T155" s="253"/>
      <c r="U155" s="269"/>
      <c r="V155" s="204" t="s">
        <v>44</v>
      </c>
      <c r="W155" s="140" t="s">
        <v>93</v>
      </c>
      <c r="X155" s="203">
        <f t="shared" si="18"/>
        <v>0</v>
      </c>
      <c r="AF155" s="295">
        <f t="shared" si="15"/>
        <v>0</v>
      </c>
      <c r="AG155" s="290" t="str">
        <f t="shared" si="16"/>
        <v>OK</v>
      </c>
    </row>
    <row r="156" spans="1:33" ht="67.5" customHeight="1">
      <c r="A156" s="310"/>
      <c r="B156" s="305"/>
      <c r="C156" s="129"/>
      <c r="D156" s="111" t="s">
        <v>185</v>
      </c>
      <c r="E156" s="206">
        <v>391167</v>
      </c>
      <c r="F156" s="206"/>
      <c r="G156" s="206"/>
      <c r="H156" s="206"/>
      <c r="I156" s="206"/>
      <c r="J156" s="206"/>
      <c r="K156" s="206"/>
      <c r="L156" s="253"/>
      <c r="M156" s="253">
        <v>-391167</v>
      </c>
      <c r="N156" s="119"/>
      <c r="O156" s="253"/>
      <c r="P156" s="270">
        <v>-130389</v>
      </c>
      <c r="Q156" s="267"/>
      <c r="R156" s="267"/>
      <c r="S156" s="268">
        <f>M156-P156</f>
        <v>-260778</v>
      </c>
      <c r="T156" s="253"/>
      <c r="U156" s="269"/>
      <c r="V156" s="204"/>
      <c r="W156" s="140" t="s">
        <v>89</v>
      </c>
      <c r="X156" s="203">
        <f t="shared" si="18"/>
        <v>0</v>
      </c>
      <c r="AF156" s="295">
        <f t="shared" si="15"/>
        <v>0</v>
      </c>
      <c r="AG156" s="290" t="str">
        <f t="shared" si="16"/>
        <v>OK</v>
      </c>
    </row>
    <row r="157" spans="1:33" ht="53.25" customHeight="1">
      <c r="A157" s="164"/>
      <c r="B157" s="305"/>
      <c r="C157" s="129"/>
      <c r="D157" s="111" t="s">
        <v>186</v>
      </c>
      <c r="E157" s="206">
        <v>1000</v>
      </c>
      <c r="F157" s="206"/>
      <c r="G157" s="206"/>
      <c r="H157" s="206"/>
      <c r="I157" s="206"/>
      <c r="J157" s="206"/>
      <c r="K157" s="206"/>
      <c r="L157" s="253"/>
      <c r="M157" s="253">
        <v>-1000</v>
      </c>
      <c r="N157" s="119"/>
      <c r="O157" s="253"/>
      <c r="P157" s="270"/>
      <c r="Q157" s="267"/>
      <c r="R157" s="267"/>
      <c r="S157" s="268">
        <v>-1000</v>
      </c>
      <c r="T157" s="253"/>
      <c r="U157" s="269"/>
      <c r="V157" s="204"/>
      <c r="W157" s="140" t="s">
        <v>89</v>
      </c>
      <c r="X157" s="203">
        <f t="shared" si="18"/>
        <v>0</v>
      </c>
      <c r="AF157" s="295">
        <f t="shared" si="15"/>
        <v>0</v>
      </c>
      <c r="AG157" s="290" t="str">
        <f t="shared" si="16"/>
        <v>OK</v>
      </c>
    </row>
    <row r="158" spans="1:34" ht="52.5" customHeight="1">
      <c r="A158" s="164"/>
      <c r="B158" s="305"/>
      <c r="C158" s="111" t="s">
        <v>341</v>
      </c>
      <c r="D158" s="111" t="s">
        <v>355</v>
      </c>
      <c r="E158" s="206">
        <v>1890994</v>
      </c>
      <c r="F158" s="206"/>
      <c r="G158" s="206"/>
      <c r="H158" s="206"/>
      <c r="I158" s="206"/>
      <c r="J158" s="206"/>
      <c r="K158" s="206">
        <v>1812592</v>
      </c>
      <c r="L158" s="253"/>
      <c r="M158" s="253">
        <v>9523</v>
      </c>
      <c r="N158" s="119">
        <v>1289596</v>
      </c>
      <c r="O158" s="253"/>
      <c r="P158" s="270"/>
      <c r="Q158" s="267"/>
      <c r="R158" s="267"/>
      <c r="S158" s="268">
        <v>9523</v>
      </c>
      <c r="T158" s="253"/>
      <c r="U158" s="269"/>
      <c r="V158" s="204" t="s">
        <v>568</v>
      </c>
      <c r="W158" s="140" t="s">
        <v>93</v>
      </c>
      <c r="X158" s="203">
        <f t="shared" si="18"/>
        <v>0</v>
      </c>
      <c r="AF158" s="295">
        <f t="shared" si="15"/>
        <v>0</v>
      </c>
      <c r="AG158" s="290" t="str">
        <f t="shared" si="16"/>
        <v>OK</v>
      </c>
      <c r="AH158" s="81"/>
    </row>
    <row r="159" spans="1:34" ht="52.5" customHeight="1">
      <c r="A159" s="164"/>
      <c r="B159" s="305"/>
      <c r="C159" s="111" t="s">
        <v>221</v>
      </c>
      <c r="D159" s="111" t="s">
        <v>222</v>
      </c>
      <c r="E159" s="206">
        <v>33762</v>
      </c>
      <c r="F159" s="206"/>
      <c r="G159" s="206"/>
      <c r="H159" s="206"/>
      <c r="I159" s="206"/>
      <c r="J159" s="206"/>
      <c r="K159" s="206">
        <v>38204</v>
      </c>
      <c r="L159" s="253"/>
      <c r="M159" s="253">
        <v>-33762</v>
      </c>
      <c r="N159" s="119"/>
      <c r="O159" s="253"/>
      <c r="P159" s="270"/>
      <c r="Q159" s="267"/>
      <c r="R159" s="267"/>
      <c r="S159" s="268">
        <v>-33762</v>
      </c>
      <c r="T159" s="253"/>
      <c r="U159" s="269"/>
      <c r="V159" s="204"/>
      <c r="W159" s="140" t="s">
        <v>89</v>
      </c>
      <c r="X159" s="203">
        <f t="shared" si="18"/>
        <v>0</v>
      </c>
      <c r="AF159" s="295">
        <f t="shared" si="15"/>
        <v>0</v>
      </c>
      <c r="AG159" s="290" t="str">
        <f t="shared" si="16"/>
        <v>OK</v>
      </c>
      <c r="AH159" s="81"/>
    </row>
    <row r="160" spans="1:34" ht="52.5" customHeight="1">
      <c r="A160" s="164"/>
      <c r="B160" s="305"/>
      <c r="C160" s="111" t="s">
        <v>216</v>
      </c>
      <c r="D160" s="111" t="s">
        <v>217</v>
      </c>
      <c r="E160" s="206">
        <v>568349</v>
      </c>
      <c r="F160" s="206"/>
      <c r="G160" s="206"/>
      <c r="H160" s="206"/>
      <c r="I160" s="206"/>
      <c r="J160" s="206"/>
      <c r="K160" s="206">
        <v>551521</v>
      </c>
      <c r="L160" s="253">
        <f>E160/3</f>
        <v>189449.66666666666</v>
      </c>
      <c r="M160" s="253">
        <v>-189000</v>
      </c>
      <c r="N160" s="119"/>
      <c r="O160" s="253"/>
      <c r="P160" s="270"/>
      <c r="Q160" s="267"/>
      <c r="R160" s="267"/>
      <c r="S160" s="268">
        <v>-189000</v>
      </c>
      <c r="T160" s="253"/>
      <c r="U160" s="269"/>
      <c r="V160" s="204" t="s">
        <v>96</v>
      </c>
      <c r="W160" s="140" t="s">
        <v>89</v>
      </c>
      <c r="X160" s="203">
        <f t="shared" si="18"/>
        <v>0</v>
      </c>
      <c r="AF160" s="295">
        <f t="shared" si="15"/>
        <v>0</v>
      </c>
      <c r="AG160" s="290" t="str">
        <f t="shared" si="16"/>
        <v>OK</v>
      </c>
      <c r="AH160" s="81"/>
    </row>
    <row r="161" spans="1:34" ht="42" customHeight="1">
      <c r="A161" s="164"/>
      <c r="B161" s="306" t="s">
        <v>487</v>
      </c>
      <c r="C161" s="111" t="s">
        <v>0</v>
      </c>
      <c r="D161" s="111" t="s">
        <v>1</v>
      </c>
      <c r="E161" s="206">
        <v>89266990</v>
      </c>
      <c r="F161" s="206"/>
      <c r="G161" s="206"/>
      <c r="H161" s="206"/>
      <c r="I161" s="206"/>
      <c r="J161" s="206"/>
      <c r="K161" s="206">
        <v>94836968</v>
      </c>
      <c r="L161" s="253"/>
      <c r="M161" s="91">
        <v>700000</v>
      </c>
      <c r="N161" s="119">
        <v>172719066</v>
      </c>
      <c r="O161" s="194"/>
      <c r="P161" s="120"/>
      <c r="Q161" s="121"/>
      <c r="R161" s="121"/>
      <c r="S161" s="122">
        <v>700000</v>
      </c>
      <c r="T161" s="194"/>
      <c r="U161" s="224"/>
      <c r="V161" s="204" t="s">
        <v>565</v>
      </c>
      <c r="W161" s="140" t="s">
        <v>93</v>
      </c>
      <c r="X161" s="203">
        <f t="shared" si="18"/>
        <v>0</v>
      </c>
      <c r="AE161" s="81"/>
      <c r="AF161" s="295">
        <f t="shared" si="15"/>
        <v>0</v>
      </c>
      <c r="AG161" s="290" t="str">
        <f t="shared" si="16"/>
        <v>OK</v>
      </c>
      <c r="AH161" s="81"/>
    </row>
    <row r="162" spans="1:34" ht="42" customHeight="1">
      <c r="A162" s="164"/>
      <c r="B162" s="306" t="s">
        <v>218</v>
      </c>
      <c r="C162" s="111" t="s">
        <v>219</v>
      </c>
      <c r="D162" s="111" t="s">
        <v>220</v>
      </c>
      <c r="E162" s="206">
        <v>7997032</v>
      </c>
      <c r="F162" s="206"/>
      <c r="G162" s="206"/>
      <c r="H162" s="206"/>
      <c r="I162" s="206"/>
      <c r="J162" s="206"/>
      <c r="K162" s="206">
        <v>8801340</v>
      </c>
      <c r="L162" s="253"/>
      <c r="M162" s="91">
        <v>200000</v>
      </c>
      <c r="N162" s="119"/>
      <c r="O162" s="194"/>
      <c r="P162" s="120"/>
      <c r="Q162" s="121">
        <v>200000</v>
      </c>
      <c r="R162" s="121"/>
      <c r="S162" s="122"/>
      <c r="T162" s="194"/>
      <c r="U162" s="224"/>
      <c r="V162" s="204" t="s">
        <v>42</v>
      </c>
      <c r="W162" s="140" t="s">
        <v>93</v>
      </c>
      <c r="X162" s="203">
        <f t="shared" si="18"/>
        <v>0</v>
      </c>
      <c r="AD162" s="121">
        <v>200000</v>
      </c>
      <c r="AE162" s="81"/>
      <c r="AF162" s="295">
        <f t="shared" si="15"/>
        <v>200000</v>
      </c>
      <c r="AG162" s="290" t="str">
        <f t="shared" si="16"/>
        <v>OK</v>
      </c>
      <c r="AH162" s="121">
        <v>200000</v>
      </c>
    </row>
    <row r="163" spans="1:33" ht="31.5" customHeight="1">
      <c r="A163" s="164"/>
      <c r="B163" s="305" t="s">
        <v>546</v>
      </c>
      <c r="C163" s="111" t="s">
        <v>548</v>
      </c>
      <c r="D163" s="111" t="s">
        <v>406</v>
      </c>
      <c r="E163" s="206">
        <v>17971</v>
      </c>
      <c r="F163" s="206"/>
      <c r="G163" s="206"/>
      <c r="H163" s="206"/>
      <c r="I163" s="206"/>
      <c r="J163" s="206"/>
      <c r="K163" s="206">
        <v>14103</v>
      </c>
      <c r="L163" s="253"/>
      <c r="M163" s="91">
        <v>-17971</v>
      </c>
      <c r="N163" s="119"/>
      <c r="O163" s="194"/>
      <c r="P163" s="120"/>
      <c r="Q163" s="121">
        <v>-352</v>
      </c>
      <c r="R163" s="121"/>
      <c r="S163" s="122">
        <f>M163-Q163</f>
        <v>-17619</v>
      </c>
      <c r="T163" s="194"/>
      <c r="U163" s="224"/>
      <c r="V163" s="204"/>
      <c r="W163" s="140" t="s">
        <v>89</v>
      </c>
      <c r="X163" s="203">
        <f t="shared" si="18"/>
        <v>0</v>
      </c>
      <c r="AA163" s="140">
        <v>-352</v>
      </c>
      <c r="AF163" s="295">
        <f t="shared" si="15"/>
        <v>-352</v>
      </c>
      <c r="AG163" s="290" t="str">
        <f t="shared" si="16"/>
        <v>OK</v>
      </c>
    </row>
    <row r="164" spans="1:33" ht="55.5" customHeight="1">
      <c r="A164" s="164"/>
      <c r="B164" s="305"/>
      <c r="C164" s="111" t="s">
        <v>547</v>
      </c>
      <c r="D164" s="111" t="s">
        <v>407</v>
      </c>
      <c r="E164" s="206">
        <v>19400</v>
      </c>
      <c r="F164" s="206"/>
      <c r="G164" s="206"/>
      <c r="H164" s="206"/>
      <c r="I164" s="206"/>
      <c r="J164" s="206"/>
      <c r="K164" s="206">
        <v>162128</v>
      </c>
      <c r="L164" s="253"/>
      <c r="M164" s="91">
        <v>-19400</v>
      </c>
      <c r="N164" s="119">
        <v>91581</v>
      </c>
      <c r="O164" s="194"/>
      <c r="P164" s="120"/>
      <c r="Q164" s="121"/>
      <c r="R164" s="121">
        <v>-19000</v>
      </c>
      <c r="S164" s="122">
        <v>-400</v>
      </c>
      <c r="T164" s="194"/>
      <c r="U164" s="224"/>
      <c r="V164" s="204" t="s">
        <v>531</v>
      </c>
      <c r="W164" s="140" t="s">
        <v>89</v>
      </c>
      <c r="X164" s="203">
        <f t="shared" si="18"/>
        <v>0</v>
      </c>
      <c r="Z164" s="81"/>
      <c r="AA164" s="121"/>
      <c r="AB164" s="81"/>
      <c r="AC164" s="81"/>
      <c r="AD164" s="81"/>
      <c r="AE164" s="81"/>
      <c r="AF164" s="295">
        <f t="shared" si="15"/>
        <v>0</v>
      </c>
      <c r="AG164" s="290" t="str">
        <f t="shared" si="16"/>
        <v>OK</v>
      </c>
    </row>
    <row r="165" spans="1:34" ht="42.75" customHeight="1">
      <c r="A165" s="164"/>
      <c r="B165" s="307" t="s">
        <v>288</v>
      </c>
      <c r="C165" s="124" t="s">
        <v>486</v>
      </c>
      <c r="D165" s="111" t="s">
        <v>289</v>
      </c>
      <c r="E165" s="206" t="s">
        <v>110</v>
      </c>
      <c r="F165" s="206"/>
      <c r="G165" s="206"/>
      <c r="H165" s="206"/>
      <c r="I165" s="206"/>
      <c r="J165" s="206"/>
      <c r="K165" s="206" t="s">
        <v>110</v>
      </c>
      <c r="L165" s="253"/>
      <c r="M165" s="91">
        <v>113627</v>
      </c>
      <c r="N165" s="119" t="s">
        <v>110</v>
      </c>
      <c r="O165" s="194"/>
      <c r="P165" s="120"/>
      <c r="Q165" s="121">
        <v>113627</v>
      </c>
      <c r="R165" s="121"/>
      <c r="S165" s="122"/>
      <c r="T165" s="194"/>
      <c r="U165" s="224"/>
      <c r="V165" s="204" t="s">
        <v>409</v>
      </c>
      <c r="W165" s="140" t="s">
        <v>93</v>
      </c>
      <c r="X165" s="203">
        <f t="shared" si="18"/>
        <v>0</v>
      </c>
      <c r="AD165" s="121">
        <v>113627</v>
      </c>
      <c r="AE165" s="121"/>
      <c r="AF165" s="295">
        <f t="shared" si="15"/>
        <v>113627</v>
      </c>
      <c r="AG165" s="290" t="str">
        <f t="shared" si="16"/>
        <v>OK</v>
      </c>
      <c r="AH165" s="121">
        <v>113627</v>
      </c>
    </row>
    <row r="166" spans="1:34" ht="62.25" customHeight="1">
      <c r="A166" s="164"/>
      <c r="B166" s="308"/>
      <c r="C166" s="123"/>
      <c r="D166" s="111" t="s">
        <v>35</v>
      </c>
      <c r="E166" s="206">
        <v>1120189</v>
      </c>
      <c r="F166" s="206"/>
      <c r="G166" s="206"/>
      <c r="H166" s="206"/>
      <c r="I166" s="206"/>
      <c r="J166" s="206"/>
      <c r="K166" s="206">
        <v>1128424</v>
      </c>
      <c r="L166" s="253"/>
      <c r="M166" s="91">
        <v>120000</v>
      </c>
      <c r="N166" s="119"/>
      <c r="O166" s="194"/>
      <c r="P166" s="120"/>
      <c r="Q166" s="121"/>
      <c r="R166" s="121"/>
      <c r="S166" s="122">
        <v>120000</v>
      </c>
      <c r="T166" s="194"/>
      <c r="U166" s="224"/>
      <c r="V166" s="204" t="s">
        <v>36</v>
      </c>
      <c r="W166" s="140" t="s">
        <v>93</v>
      </c>
      <c r="X166" s="203">
        <f t="shared" si="18"/>
        <v>0</v>
      </c>
      <c r="AD166" s="135"/>
      <c r="AE166" s="135"/>
      <c r="AF166" s="295">
        <f t="shared" si="15"/>
        <v>0</v>
      </c>
      <c r="AG166" s="290" t="str">
        <f t="shared" si="16"/>
        <v>OK</v>
      </c>
      <c r="AH166" s="135"/>
    </row>
    <row r="167" spans="1:33" ht="31.5" customHeight="1">
      <c r="A167" s="174"/>
      <c r="B167" s="307" t="s">
        <v>92</v>
      </c>
      <c r="C167" s="124" t="s">
        <v>488</v>
      </c>
      <c r="D167" s="111" t="s">
        <v>489</v>
      </c>
      <c r="E167" s="206">
        <v>10182</v>
      </c>
      <c r="F167" s="206"/>
      <c r="G167" s="206"/>
      <c r="H167" s="206"/>
      <c r="I167" s="206"/>
      <c r="J167" s="206"/>
      <c r="K167" s="206">
        <v>11178</v>
      </c>
      <c r="L167" s="253"/>
      <c r="M167" s="91">
        <v>-10182</v>
      </c>
      <c r="N167" s="119">
        <v>13374</v>
      </c>
      <c r="O167" s="194"/>
      <c r="P167" s="120"/>
      <c r="Q167" s="121"/>
      <c r="R167" s="121"/>
      <c r="S167" s="122">
        <v>-10182</v>
      </c>
      <c r="T167" s="194"/>
      <c r="U167" s="224"/>
      <c r="V167" s="204" t="s">
        <v>427</v>
      </c>
      <c r="W167" s="140" t="s">
        <v>89</v>
      </c>
      <c r="X167" s="203">
        <f t="shared" si="18"/>
        <v>0</v>
      </c>
      <c r="Z167" s="81"/>
      <c r="AF167" s="295">
        <f t="shared" si="15"/>
        <v>0</v>
      </c>
      <c r="AG167" s="290" t="str">
        <f t="shared" si="16"/>
        <v>OK</v>
      </c>
    </row>
    <row r="168" spans="1:33" ht="31.5" customHeight="1">
      <c r="A168" s="174"/>
      <c r="B168" s="305"/>
      <c r="C168" s="129"/>
      <c r="D168" s="111" t="s">
        <v>205</v>
      </c>
      <c r="E168" s="206">
        <v>4421</v>
      </c>
      <c r="F168" s="206"/>
      <c r="G168" s="206"/>
      <c r="H168" s="206"/>
      <c r="I168" s="206"/>
      <c r="J168" s="206"/>
      <c r="K168" s="206">
        <v>4389</v>
      </c>
      <c r="L168" s="253"/>
      <c r="M168" s="91">
        <v>-4421</v>
      </c>
      <c r="N168" s="119">
        <v>3999</v>
      </c>
      <c r="O168" s="194"/>
      <c r="P168" s="120"/>
      <c r="Q168" s="121"/>
      <c r="R168" s="121"/>
      <c r="S168" s="122">
        <v>-4421</v>
      </c>
      <c r="T168" s="194"/>
      <c r="U168" s="224"/>
      <c r="V168" s="204" t="s">
        <v>427</v>
      </c>
      <c r="W168" s="140" t="s">
        <v>340</v>
      </c>
      <c r="X168" s="203">
        <f t="shared" si="18"/>
        <v>0</v>
      </c>
      <c r="AF168" s="295">
        <f t="shared" si="15"/>
        <v>0</v>
      </c>
      <c r="AG168" s="290" t="str">
        <f t="shared" si="16"/>
        <v>OK</v>
      </c>
    </row>
    <row r="169" spans="1:33" ht="31.5" customHeight="1">
      <c r="A169" s="174"/>
      <c r="B169" s="305"/>
      <c r="C169" s="129"/>
      <c r="D169" s="111" t="s">
        <v>243</v>
      </c>
      <c r="E169" s="206">
        <v>18600</v>
      </c>
      <c r="F169" s="206"/>
      <c r="G169" s="206"/>
      <c r="H169" s="206"/>
      <c r="I169" s="206"/>
      <c r="J169" s="206"/>
      <c r="K169" s="206">
        <v>19509</v>
      </c>
      <c r="L169" s="253"/>
      <c r="M169" s="91">
        <v>-18600</v>
      </c>
      <c r="N169" s="119">
        <v>19509</v>
      </c>
      <c r="O169" s="194"/>
      <c r="P169" s="120"/>
      <c r="Q169" s="121"/>
      <c r="R169" s="121"/>
      <c r="S169" s="122">
        <v>-18600</v>
      </c>
      <c r="T169" s="194"/>
      <c r="U169" s="224"/>
      <c r="V169" s="204" t="s">
        <v>417</v>
      </c>
      <c r="W169" s="140" t="s">
        <v>89</v>
      </c>
      <c r="X169" s="203">
        <f t="shared" si="18"/>
        <v>0</v>
      </c>
      <c r="Z169" s="81"/>
      <c r="AF169" s="295">
        <f t="shared" si="15"/>
        <v>0</v>
      </c>
      <c r="AG169" s="290" t="str">
        <f t="shared" si="16"/>
        <v>OK</v>
      </c>
    </row>
    <row r="170" spans="1:33" ht="41.25" customHeight="1">
      <c r="A170" s="174"/>
      <c r="B170" s="305"/>
      <c r="C170" s="129"/>
      <c r="D170" s="111" t="s">
        <v>207</v>
      </c>
      <c r="E170" s="206">
        <v>25246</v>
      </c>
      <c r="F170" s="206"/>
      <c r="G170" s="206"/>
      <c r="H170" s="206"/>
      <c r="I170" s="206"/>
      <c r="J170" s="206"/>
      <c r="K170" s="206">
        <v>17216</v>
      </c>
      <c r="L170" s="253"/>
      <c r="M170" s="91">
        <v>-25246</v>
      </c>
      <c r="N170" s="119">
        <v>17216</v>
      </c>
      <c r="O170" s="194"/>
      <c r="P170" s="120"/>
      <c r="Q170" s="121"/>
      <c r="R170" s="121"/>
      <c r="S170" s="122">
        <v>-25246</v>
      </c>
      <c r="T170" s="194"/>
      <c r="U170" s="224"/>
      <c r="V170" s="204" t="s">
        <v>427</v>
      </c>
      <c r="W170" s="140" t="s">
        <v>89</v>
      </c>
      <c r="X170" s="203">
        <f t="shared" si="18"/>
        <v>0</v>
      </c>
      <c r="AF170" s="295">
        <f t="shared" si="15"/>
        <v>0</v>
      </c>
      <c r="AG170" s="290" t="str">
        <f t="shared" si="16"/>
        <v>OK</v>
      </c>
    </row>
    <row r="171" spans="1:33" ht="41.25" customHeight="1">
      <c r="A171" s="174"/>
      <c r="B171" s="305"/>
      <c r="C171" s="129"/>
      <c r="D171" s="111" t="s">
        <v>208</v>
      </c>
      <c r="E171" s="206">
        <v>790</v>
      </c>
      <c r="F171" s="206"/>
      <c r="G171" s="206"/>
      <c r="H171" s="206"/>
      <c r="I171" s="206"/>
      <c r="J171" s="206"/>
      <c r="K171" s="206"/>
      <c r="L171" s="253"/>
      <c r="M171" s="91">
        <v>-790</v>
      </c>
      <c r="N171" s="119"/>
      <c r="O171" s="194"/>
      <c r="P171" s="120"/>
      <c r="Q171" s="121"/>
      <c r="R171" s="121"/>
      <c r="S171" s="122">
        <v>-790</v>
      </c>
      <c r="T171" s="194"/>
      <c r="U171" s="224"/>
      <c r="V171" s="204" t="s">
        <v>427</v>
      </c>
      <c r="W171" s="140" t="s">
        <v>89</v>
      </c>
      <c r="X171" s="203">
        <f t="shared" si="18"/>
        <v>0</v>
      </c>
      <c r="AF171" s="295">
        <f t="shared" si="15"/>
        <v>0</v>
      </c>
      <c r="AG171" s="290" t="str">
        <f t="shared" si="16"/>
        <v>OK</v>
      </c>
    </row>
    <row r="172" spans="1:33" ht="42.75" customHeight="1">
      <c r="A172" s="164"/>
      <c r="B172" s="305"/>
      <c r="C172" s="123"/>
      <c r="D172" s="111" t="s">
        <v>206</v>
      </c>
      <c r="E172" s="206">
        <v>9523</v>
      </c>
      <c r="F172" s="206"/>
      <c r="G172" s="206"/>
      <c r="H172" s="206"/>
      <c r="I172" s="206"/>
      <c r="J172" s="206"/>
      <c r="K172" s="206">
        <v>9697</v>
      </c>
      <c r="L172" s="253"/>
      <c r="M172" s="91">
        <v>-9523</v>
      </c>
      <c r="N172" s="119">
        <v>4294</v>
      </c>
      <c r="O172" s="194"/>
      <c r="P172" s="120"/>
      <c r="Q172" s="121"/>
      <c r="R172" s="121"/>
      <c r="S172" s="122">
        <v>-9523</v>
      </c>
      <c r="T172" s="194"/>
      <c r="U172" s="224"/>
      <c r="V172" s="204" t="s">
        <v>335</v>
      </c>
      <c r="W172" s="140" t="s">
        <v>89</v>
      </c>
      <c r="X172" s="203">
        <f t="shared" si="18"/>
        <v>0</v>
      </c>
      <c r="Z172" s="81"/>
      <c r="AF172" s="295">
        <f t="shared" si="15"/>
        <v>0</v>
      </c>
      <c r="AG172" s="290" t="str">
        <f t="shared" si="16"/>
        <v>OK</v>
      </c>
    </row>
    <row r="173" spans="1:33" ht="69.75" customHeight="1">
      <c r="A173" s="174"/>
      <c r="B173" s="308"/>
      <c r="C173" s="111" t="s">
        <v>380</v>
      </c>
      <c r="D173" s="124" t="s">
        <v>381</v>
      </c>
      <c r="E173" s="209" t="s">
        <v>110</v>
      </c>
      <c r="F173" s="209"/>
      <c r="G173" s="209"/>
      <c r="H173" s="209"/>
      <c r="I173" s="209"/>
      <c r="J173" s="209"/>
      <c r="K173" s="209" t="s">
        <v>110</v>
      </c>
      <c r="L173" s="232"/>
      <c r="M173" s="102">
        <v>5000</v>
      </c>
      <c r="N173" s="128" t="s">
        <v>110</v>
      </c>
      <c r="O173" s="195"/>
      <c r="P173" s="125"/>
      <c r="Q173" s="126"/>
      <c r="R173" s="126"/>
      <c r="S173" s="109">
        <v>5000</v>
      </c>
      <c r="T173" s="195"/>
      <c r="U173" s="141"/>
      <c r="V173" s="220" t="s">
        <v>387</v>
      </c>
      <c r="W173" s="140" t="s">
        <v>93</v>
      </c>
      <c r="X173" s="203">
        <f t="shared" si="18"/>
        <v>0</v>
      </c>
      <c r="AF173" s="295">
        <f t="shared" si="15"/>
        <v>0</v>
      </c>
      <c r="AG173" s="290" t="str">
        <f t="shared" si="16"/>
        <v>OK</v>
      </c>
    </row>
    <row r="174" spans="1:33" ht="43.5" customHeight="1">
      <c r="A174" s="174"/>
      <c r="B174" s="309" t="s">
        <v>52</v>
      </c>
      <c r="C174" s="111" t="s">
        <v>53</v>
      </c>
      <c r="D174" s="111"/>
      <c r="E174" s="206">
        <v>5768</v>
      </c>
      <c r="F174" s="206"/>
      <c r="G174" s="206"/>
      <c r="H174" s="206"/>
      <c r="I174" s="206"/>
      <c r="J174" s="206"/>
      <c r="K174" s="206">
        <v>7690</v>
      </c>
      <c r="L174" s="253">
        <f>E174*0.5</f>
        <v>2884</v>
      </c>
      <c r="M174" s="91">
        <v>-1900</v>
      </c>
      <c r="N174" s="119">
        <v>42500</v>
      </c>
      <c r="O174" s="194"/>
      <c r="P174" s="120"/>
      <c r="Q174" s="121"/>
      <c r="R174" s="121"/>
      <c r="S174" s="122">
        <v>-1900</v>
      </c>
      <c r="T174" s="195"/>
      <c r="U174" s="141"/>
      <c r="V174" s="220" t="s">
        <v>449</v>
      </c>
      <c r="W174" s="140" t="s">
        <v>89</v>
      </c>
      <c r="X174" s="203">
        <f t="shared" si="18"/>
        <v>0</v>
      </c>
      <c r="Z174" s="81"/>
      <c r="AF174" s="295">
        <f t="shared" si="15"/>
        <v>0</v>
      </c>
      <c r="AG174" s="290" t="str">
        <f t="shared" si="16"/>
        <v>OK</v>
      </c>
    </row>
    <row r="175" spans="1:33" ht="43.5" customHeight="1" thickBot="1">
      <c r="A175" s="174"/>
      <c r="B175" s="223" t="s">
        <v>209</v>
      </c>
      <c r="C175" s="129" t="s">
        <v>210</v>
      </c>
      <c r="D175" s="129" t="s">
        <v>211</v>
      </c>
      <c r="E175" s="208" t="s">
        <v>110</v>
      </c>
      <c r="F175" s="208"/>
      <c r="G175" s="208"/>
      <c r="H175" s="208"/>
      <c r="I175" s="208"/>
      <c r="J175" s="208"/>
      <c r="K175" s="208">
        <v>1934</v>
      </c>
      <c r="L175" s="182"/>
      <c r="M175" s="115">
        <v>1934</v>
      </c>
      <c r="N175" s="114"/>
      <c r="O175" s="135"/>
      <c r="P175" s="116"/>
      <c r="Q175" s="117"/>
      <c r="R175" s="117"/>
      <c r="S175" s="118">
        <v>1934</v>
      </c>
      <c r="T175" s="135"/>
      <c r="U175" s="225"/>
      <c r="V175" s="218" t="s">
        <v>212</v>
      </c>
      <c r="W175" s="140" t="s">
        <v>93</v>
      </c>
      <c r="X175" s="203">
        <f t="shared" si="18"/>
        <v>0</v>
      </c>
      <c r="AA175" s="81"/>
      <c r="AF175" s="296">
        <f t="shared" si="15"/>
        <v>0</v>
      </c>
      <c r="AG175" s="290" t="str">
        <f t="shared" si="16"/>
        <v>OK</v>
      </c>
    </row>
    <row r="176" spans="1:33" ht="31.5" customHeight="1" thickBot="1">
      <c r="A176" s="170"/>
      <c r="B176" s="143"/>
      <c r="C176" s="130"/>
      <c r="D176" s="130" t="s">
        <v>71</v>
      </c>
      <c r="E176" s="178">
        <f>SUM(E151:E175)</f>
        <v>101492991</v>
      </c>
      <c r="F176" s="178"/>
      <c r="G176" s="178"/>
      <c r="H176" s="178"/>
      <c r="I176" s="178"/>
      <c r="J176" s="178"/>
      <c r="K176" s="178">
        <f>SUM(K153:K175)</f>
        <v>107724747</v>
      </c>
      <c r="L176" s="196"/>
      <c r="M176" s="132">
        <f>SUM(M151:M175)</f>
        <v>500315</v>
      </c>
      <c r="N176" s="131">
        <f aca="true" t="shared" si="21" ref="N176:S176">SUM(N151:N175)</f>
        <v>174203635</v>
      </c>
      <c r="O176" s="142">
        <f t="shared" si="21"/>
        <v>0</v>
      </c>
      <c r="P176" s="133">
        <f t="shared" si="21"/>
        <v>-130389</v>
      </c>
      <c r="Q176" s="134">
        <f t="shared" si="21"/>
        <v>313275</v>
      </c>
      <c r="R176" s="134">
        <f t="shared" si="21"/>
        <v>-19000</v>
      </c>
      <c r="S176" s="138">
        <f t="shared" si="21"/>
        <v>336429</v>
      </c>
      <c r="T176" s="142"/>
      <c r="U176" s="138"/>
      <c r="V176" s="219"/>
      <c r="X176" s="203">
        <f t="shared" si="18"/>
        <v>0</v>
      </c>
      <c r="Z176" s="132">
        <f aca="true" t="shared" si="22" ref="Z176:AE176">SUM(Z151:Z175)</f>
        <v>0</v>
      </c>
      <c r="AA176" s="132">
        <f t="shared" si="22"/>
        <v>-352</v>
      </c>
      <c r="AB176" s="132">
        <f t="shared" si="22"/>
        <v>0</v>
      </c>
      <c r="AC176" s="132">
        <f t="shared" si="22"/>
        <v>0</v>
      </c>
      <c r="AD176" s="132">
        <f t="shared" si="22"/>
        <v>313627</v>
      </c>
      <c r="AE176" s="132">
        <f t="shared" si="22"/>
        <v>0</v>
      </c>
      <c r="AF176" s="295">
        <f t="shared" si="15"/>
        <v>313275</v>
      </c>
      <c r="AG176" s="290" t="str">
        <f>IF(Q176=AF176,"OK","OUT")</f>
        <v>OK</v>
      </c>
    </row>
    <row r="177" spans="1:33" ht="39.75" customHeight="1" thickBot="1">
      <c r="A177" s="183" t="s">
        <v>285</v>
      </c>
      <c r="B177" s="143" t="s">
        <v>285</v>
      </c>
      <c r="C177" s="130" t="s">
        <v>285</v>
      </c>
      <c r="D177" s="136"/>
      <c r="E177" s="210">
        <v>1000000</v>
      </c>
      <c r="F177" s="210"/>
      <c r="G177" s="210"/>
      <c r="H177" s="210"/>
      <c r="I177" s="210"/>
      <c r="J177" s="210"/>
      <c r="K177" s="210">
        <v>1000000</v>
      </c>
      <c r="L177" s="210"/>
      <c r="M177" s="132">
        <v>-500000</v>
      </c>
      <c r="N177" s="137">
        <v>1000000</v>
      </c>
      <c r="O177" s="127"/>
      <c r="P177" s="127"/>
      <c r="Q177" s="134"/>
      <c r="R177" s="134"/>
      <c r="S177" s="138">
        <v>-500000</v>
      </c>
      <c r="T177" s="127"/>
      <c r="U177" s="138"/>
      <c r="V177" s="162"/>
      <c r="W177" s="140" t="s">
        <v>89</v>
      </c>
      <c r="X177" s="203">
        <f t="shared" si="18"/>
        <v>0</v>
      </c>
      <c r="AF177" s="297">
        <f t="shared" si="15"/>
        <v>0</v>
      </c>
      <c r="AG177" s="290" t="str">
        <f t="shared" si="16"/>
        <v>OK</v>
      </c>
    </row>
    <row r="178" spans="1:34" ht="31.5" customHeight="1" thickBot="1">
      <c r="A178" s="184"/>
      <c r="B178" s="139"/>
      <c r="C178" s="139"/>
      <c r="D178" s="213" t="s">
        <v>510</v>
      </c>
      <c r="E178" s="299">
        <f>E7+E31+E49+E60+E67+E78+E90+E146+E150+E176+E177</f>
        <v>265888258</v>
      </c>
      <c r="F178" s="186"/>
      <c r="G178" s="186"/>
      <c r="H178" s="186"/>
      <c r="I178" s="186"/>
      <c r="J178" s="186"/>
      <c r="K178" s="186">
        <f>K7+K31+K49+K60+K67+K78+K90+K146+K150+K176+K177</f>
        <v>312564025</v>
      </c>
      <c r="L178" s="300"/>
      <c r="M178" s="103">
        <f>M7+M31+M49+M60+M67+M78+M90+M146+M150+M176+M177</f>
        <v>-65976447</v>
      </c>
      <c r="N178" s="185">
        <f aca="true" t="shared" si="23" ref="N178:S178">N7+N31+N49+N60+N67+N78+N90+N146+N150+N176+N177</f>
        <v>378523458</v>
      </c>
      <c r="O178" s="189">
        <f t="shared" si="23"/>
        <v>0</v>
      </c>
      <c r="P178" s="185">
        <f t="shared" si="23"/>
        <v>-15224162</v>
      </c>
      <c r="Q178" s="186">
        <f t="shared" si="23"/>
        <v>-6370245</v>
      </c>
      <c r="R178" s="186">
        <f t="shared" si="23"/>
        <v>-44382040</v>
      </c>
      <c r="S178" s="187">
        <f t="shared" si="23"/>
        <v>0</v>
      </c>
      <c r="T178" s="189"/>
      <c r="U178" s="187"/>
      <c r="V178" s="162"/>
      <c r="X178" s="203">
        <f t="shared" si="18"/>
        <v>0</v>
      </c>
      <c r="Z178" s="187">
        <f aca="true" t="shared" si="24" ref="Z178:AE178">Z7+Z31+Z49+Z60+Z67+Z78+Z90+Z146+Z150+Z176+Z177</f>
        <v>-2947290</v>
      </c>
      <c r="AA178" s="187">
        <f t="shared" si="24"/>
        <v>-6814</v>
      </c>
      <c r="AB178" s="187">
        <f t="shared" si="24"/>
        <v>-100</v>
      </c>
      <c r="AC178" s="187">
        <f t="shared" si="24"/>
        <v>-300</v>
      </c>
      <c r="AD178" s="187">
        <f t="shared" si="24"/>
        <v>-2369603</v>
      </c>
      <c r="AE178" s="187">
        <f t="shared" si="24"/>
        <v>-1046138</v>
      </c>
      <c r="AF178" s="295">
        <f>SUM(Z178:AE178)</f>
        <v>-6370245</v>
      </c>
      <c r="AG178" s="322" t="str">
        <f>IF(Q178=AF178,"OK","OUT")</f>
        <v>OK</v>
      </c>
      <c r="AH178" s="140">
        <f>SUM(AH8:AH177)</f>
        <v>0</v>
      </c>
    </row>
    <row r="179" ht="13.5">
      <c r="AG179" s="290"/>
    </row>
    <row r="180" spans="17:33" ht="13.5">
      <c r="Q180" s="81"/>
      <c r="R180" s="81"/>
      <c r="S180" s="81"/>
      <c r="T180" s="81"/>
      <c r="U180" s="81"/>
      <c r="V180" s="221"/>
      <c r="AG180" s="290"/>
    </row>
    <row r="181" spans="13:24" ht="14.25" hidden="1" thickBot="1">
      <c r="M181" s="150" t="e">
        <f>#REF!+#REF!+M38+M39+#REF!+#REF!+M40+M41+#REF!+#REF!+#REF!+M54+M58+#REF!+#REF!+#REF!+#REF!+M161</f>
        <v>#REF!</v>
      </c>
      <c r="N181" s="150"/>
      <c r="O181" s="150"/>
      <c r="P181" s="150" t="e">
        <f>#REF!+#REF!+P38+P39+#REF!+#REF!+P40+P41+#REF!+#REF!+#REF!+P54+P58+#REF!+#REF!+#REF!+#REF!+P161</f>
        <v>#REF!</v>
      </c>
      <c r="Q181" s="190"/>
      <c r="R181" s="190"/>
      <c r="S181" s="190"/>
      <c r="T181" s="190"/>
      <c r="U181" s="190"/>
      <c r="V181" s="221"/>
      <c r="W181" s="189" t="e">
        <f>#REF!+W58+#REF!+W72+#REF!+W95+W150+#REF!+W179+W180</f>
        <v>#REF!</v>
      </c>
      <c r="X181" s="150" t="e">
        <f>M181-P181-Q181-R181-S181</f>
        <v>#REF!</v>
      </c>
    </row>
    <row r="182" spans="13:24" ht="13.5">
      <c r="M182" s="150"/>
      <c r="N182" s="150"/>
      <c r="O182" s="150"/>
      <c r="P182" s="150"/>
      <c r="Q182" s="190"/>
      <c r="R182" s="190"/>
      <c r="S182" s="81"/>
      <c r="T182" s="190"/>
      <c r="U182" s="190"/>
      <c r="V182" s="221"/>
      <c r="W182" s="188"/>
      <c r="X182" s="150"/>
    </row>
    <row r="183" spans="17:24" ht="13.5">
      <c r="Q183" s="81"/>
      <c r="R183" s="81"/>
      <c r="S183" s="81"/>
      <c r="T183" s="81"/>
      <c r="U183" s="81"/>
      <c r="V183" s="221"/>
      <c r="X183" s="150"/>
    </row>
    <row r="184" spans="13:24" ht="13.5" hidden="1">
      <c r="M184" s="150" t="e">
        <f>M178-M181</f>
        <v>#REF!</v>
      </c>
      <c r="N184" s="150"/>
      <c r="O184" s="150"/>
      <c r="P184" s="150" t="e">
        <f>P178-P181</f>
        <v>#REF!</v>
      </c>
      <c r="Q184" s="190"/>
      <c r="R184" s="190"/>
      <c r="S184" s="190"/>
      <c r="T184" s="190"/>
      <c r="U184" s="190"/>
      <c r="V184" s="221"/>
      <c r="X184" s="150" t="e">
        <f>M184-P184-Q184-R184-S184</f>
        <v>#REF!</v>
      </c>
    </row>
    <row r="185" spans="17:22" ht="13.5">
      <c r="Q185" s="81"/>
      <c r="R185" s="81"/>
      <c r="S185" s="81"/>
      <c r="T185" s="81"/>
      <c r="U185" s="81"/>
      <c r="V185" s="221"/>
    </row>
    <row r="186" spans="17:22" ht="13.5">
      <c r="Q186" s="81"/>
      <c r="R186" s="81"/>
      <c r="S186" s="191"/>
      <c r="T186" s="81"/>
      <c r="U186" s="81"/>
      <c r="V186" s="221"/>
    </row>
    <row r="187" spans="17:22" ht="13.5">
      <c r="Q187" s="81"/>
      <c r="R187" s="81"/>
      <c r="S187" s="135"/>
      <c r="T187" s="81"/>
      <c r="U187" s="81"/>
      <c r="V187" s="221"/>
    </row>
    <row r="188" spans="17:22" ht="13.5">
      <c r="Q188" s="81"/>
      <c r="R188" s="81"/>
      <c r="S188" s="192"/>
      <c r="T188" s="81"/>
      <c r="U188" s="81"/>
      <c r="V188" s="221"/>
    </row>
    <row r="189" spans="17:22" ht="13.5">
      <c r="Q189" s="498"/>
      <c r="R189" s="498"/>
      <c r="S189" s="192"/>
      <c r="T189" s="81"/>
      <c r="U189" s="81"/>
      <c r="V189" s="221"/>
    </row>
  </sheetData>
  <mergeCells count="3">
    <mergeCell ref="P4:S4"/>
    <mergeCell ref="Q189:R189"/>
    <mergeCell ref="G4:J4"/>
  </mergeCells>
  <printOptions/>
  <pageMargins left="0.48" right="0.1968503937007874" top="0.3937007874015748" bottom="0.3937007874015748" header="0.2362204724409449" footer="0.2755905511811024"/>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I146"/>
  <sheetViews>
    <sheetView workbookViewId="0" topLeftCell="A2">
      <pane xSplit="5" ySplit="4" topLeftCell="F127" activePane="bottomRight" state="frozen"/>
      <selection pane="topLeft" activeCell="A2" sqref="A2"/>
      <selection pane="topRight" activeCell="E2" sqref="E2"/>
      <selection pane="bottomLeft" activeCell="A6" sqref="A6"/>
      <selection pane="bottomRight" activeCell="A133" sqref="A133"/>
    </sheetView>
  </sheetViews>
  <sheetFormatPr defaultColWidth="9.00390625" defaultRowHeight="13.5"/>
  <cols>
    <col min="1" max="1" width="4.00390625" style="140" customWidth="1"/>
    <col min="2" max="2" width="2.625" style="140" customWidth="1"/>
    <col min="3" max="3" width="4.875" style="140" customWidth="1"/>
    <col min="4" max="4" width="7.50390625" style="140" customWidth="1"/>
    <col min="5" max="6" width="11.00390625" style="140" customWidth="1"/>
    <col min="7" max="7" width="10.125" style="140" hidden="1" customWidth="1"/>
    <col min="8" max="8" width="7.75390625" style="140" hidden="1" customWidth="1"/>
    <col min="9" max="9" width="10.875" style="140" hidden="1" customWidth="1"/>
    <col min="10" max="10" width="7.50390625" style="140" hidden="1" customWidth="1"/>
    <col min="11" max="11" width="14.375" style="140" hidden="1" customWidth="1"/>
    <col min="12" max="12" width="15.625" style="140" hidden="1" customWidth="1"/>
    <col min="13" max="13" width="18.875" style="140" hidden="1" customWidth="1"/>
    <col min="14" max="14" width="12.875" style="140" customWidth="1"/>
    <col min="15" max="15" width="11.25390625" style="140" hidden="1" customWidth="1"/>
    <col min="16" max="16" width="11.375" style="140" hidden="1" customWidth="1"/>
    <col min="17" max="17" width="11.25390625" style="140" customWidth="1"/>
    <col min="18" max="18" width="11.00390625" style="140" customWidth="1"/>
    <col min="19" max="19" width="12.875" style="140" customWidth="1"/>
    <col min="20" max="20" width="11.00390625" style="140" customWidth="1"/>
    <col min="21" max="21" width="4.25390625" style="140" hidden="1" customWidth="1"/>
    <col min="22" max="22" width="6.125" style="140" customWidth="1"/>
    <col min="23" max="23" width="12.75390625" style="222" customWidth="1"/>
    <col min="24" max="24" width="2.75390625" style="140" customWidth="1"/>
    <col min="25" max="25" width="21.125" style="140" customWidth="1"/>
    <col min="26" max="26" width="3.25390625" style="140" customWidth="1"/>
    <col min="27" max="27" width="15.75390625" style="140" customWidth="1"/>
    <col min="28" max="28" width="16.125" style="140" customWidth="1"/>
    <col min="29" max="30" width="10.125" style="140" customWidth="1"/>
    <col min="31" max="31" width="15.25390625" style="140" customWidth="1"/>
    <col min="32" max="33" width="11.125" style="140" customWidth="1"/>
    <col min="34" max="34" width="18.125" style="140" customWidth="1"/>
    <col min="35" max="35" width="13.875" style="140" customWidth="1"/>
    <col min="36" max="16384" width="9.00390625" style="140" customWidth="1"/>
  </cols>
  <sheetData>
    <row r="1" spans="2:23" ht="24" hidden="1">
      <c r="B1" s="144" t="s">
        <v>290</v>
      </c>
      <c r="C1" s="145"/>
      <c r="D1" s="146"/>
      <c r="E1" s="101"/>
      <c r="F1" s="101"/>
      <c r="G1" s="101"/>
      <c r="H1" s="101"/>
      <c r="I1" s="101"/>
      <c r="J1" s="101"/>
      <c r="K1" s="101"/>
      <c r="L1" s="101"/>
      <c r="M1" s="101"/>
      <c r="N1" s="101"/>
      <c r="O1" s="101"/>
      <c r="P1" s="101"/>
      <c r="Q1" s="101"/>
      <c r="R1" s="101"/>
      <c r="S1" s="101"/>
      <c r="T1" s="101"/>
      <c r="U1" s="101"/>
      <c r="V1" s="101"/>
      <c r="W1" s="215"/>
    </row>
    <row r="2" spans="3:23" ht="17.25" customHeight="1">
      <c r="C2" s="147"/>
      <c r="D2" s="148" t="s">
        <v>512</v>
      </c>
      <c r="E2" s="149" t="s">
        <v>228</v>
      </c>
      <c r="F2" s="149"/>
      <c r="G2" s="149"/>
      <c r="H2" s="149"/>
      <c r="I2" s="149"/>
      <c r="J2" s="149"/>
      <c r="K2" s="149"/>
      <c r="L2" s="149"/>
      <c r="M2" s="149"/>
      <c r="N2" s="150"/>
      <c r="O2" s="150"/>
      <c r="P2" s="150"/>
      <c r="R2" s="150"/>
      <c r="S2" s="150"/>
      <c r="T2" s="151" t="s">
        <v>477</v>
      </c>
      <c r="U2" s="151"/>
      <c r="V2" s="151"/>
      <c r="W2" s="216"/>
    </row>
    <row r="3" spans="3:23" ht="17.25" customHeight="1" thickBot="1">
      <c r="C3" s="147"/>
      <c r="D3" s="147"/>
      <c r="N3" s="152" t="s">
        <v>476</v>
      </c>
      <c r="O3" s="152"/>
      <c r="P3" s="152"/>
      <c r="R3" s="153"/>
      <c r="S3" s="154"/>
      <c r="T3" s="154"/>
      <c r="U3" s="155"/>
      <c r="V3" s="155"/>
      <c r="W3" s="216"/>
    </row>
    <row r="4" spans="2:35" ht="21.75" customHeight="1">
      <c r="B4" s="156" t="s">
        <v>492</v>
      </c>
      <c r="C4" s="157" t="s">
        <v>511</v>
      </c>
      <c r="D4" s="158" t="s">
        <v>103</v>
      </c>
      <c r="E4" s="211" t="s">
        <v>474</v>
      </c>
      <c r="F4" s="311" t="s">
        <v>473</v>
      </c>
      <c r="G4" s="312"/>
      <c r="H4" s="495" t="s">
        <v>471</v>
      </c>
      <c r="I4" s="496"/>
      <c r="J4" s="496"/>
      <c r="K4" s="497"/>
      <c r="L4" s="311" t="s">
        <v>473</v>
      </c>
      <c r="M4" s="312"/>
      <c r="N4" s="313" t="s">
        <v>472</v>
      </c>
      <c r="O4" s="314" t="s">
        <v>473</v>
      </c>
      <c r="P4" s="313" t="s">
        <v>472</v>
      </c>
      <c r="Q4" s="495" t="s">
        <v>471</v>
      </c>
      <c r="R4" s="496"/>
      <c r="S4" s="496"/>
      <c r="T4" s="497"/>
      <c r="U4" s="159" t="s">
        <v>351</v>
      </c>
      <c r="V4" s="158"/>
      <c r="W4" s="160" t="s">
        <v>470</v>
      </c>
      <c r="Y4" s="100" t="s">
        <v>379</v>
      </c>
      <c r="AA4" s="202" t="s">
        <v>494</v>
      </c>
      <c r="AB4" s="202" t="s">
        <v>496</v>
      </c>
      <c r="AC4" s="202" t="s">
        <v>293</v>
      </c>
      <c r="AD4" s="202" t="s">
        <v>29</v>
      </c>
      <c r="AE4" s="202" t="s">
        <v>364</v>
      </c>
      <c r="AF4" s="202" t="s">
        <v>295</v>
      </c>
      <c r="AG4" s="202"/>
      <c r="AH4" s="202" t="s">
        <v>378</v>
      </c>
      <c r="AI4" s="202" t="s">
        <v>404</v>
      </c>
    </row>
    <row r="5" spans="2:33" ht="21.75" customHeight="1" thickBot="1">
      <c r="B5" s="197"/>
      <c r="C5" s="198"/>
      <c r="D5" s="199"/>
      <c r="E5" s="212"/>
      <c r="F5" s="315" t="s">
        <v>114</v>
      </c>
      <c r="G5" s="198"/>
      <c r="H5" s="283" t="s">
        <v>469</v>
      </c>
      <c r="I5" s="284" t="s">
        <v>468</v>
      </c>
      <c r="J5" s="284" t="s">
        <v>467</v>
      </c>
      <c r="K5" s="285" t="s">
        <v>466</v>
      </c>
      <c r="L5" s="315" t="s">
        <v>419</v>
      </c>
      <c r="M5" s="198" t="s">
        <v>115</v>
      </c>
      <c r="N5" s="316"/>
      <c r="O5" s="317" t="s">
        <v>418</v>
      </c>
      <c r="P5" s="316"/>
      <c r="Q5" s="283" t="s">
        <v>469</v>
      </c>
      <c r="R5" s="284" t="s">
        <v>468</v>
      </c>
      <c r="S5" s="284" t="s">
        <v>467</v>
      </c>
      <c r="T5" s="285" t="s">
        <v>466</v>
      </c>
      <c r="U5" s="200"/>
      <c r="V5" s="199"/>
      <c r="W5" s="162"/>
      <c r="AG5" s="81"/>
    </row>
    <row r="6" spans="1:34" s="202" customFormat="1" ht="73.5" customHeight="1" thickBot="1">
      <c r="A6" s="202">
        <v>1</v>
      </c>
      <c r="B6" s="226" t="s">
        <v>420</v>
      </c>
      <c r="C6" s="223" t="s">
        <v>420</v>
      </c>
      <c r="D6" s="110" t="s">
        <v>421</v>
      </c>
      <c r="E6" s="129" t="s">
        <v>422</v>
      </c>
      <c r="F6" s="234">
        <v>20000</v>
      </c>
      <c r="G6" s="234"/>
      <c r="H6" s="234"/>
      <c r="I6" s="234"/>
      <c r="J6" s="234"/>
      <c r="K6" s="234"/>
      <c r="L6" s="234">
        <v>25000</v>
      </c>
      <c r="M6" s="234"/>
      <c r="N6" s="250">
        <v>-10000</v>
      </c>
      <c r="O6" s="235"/>
      <c r="P6" s="236"/>
      <c r="Q6" s="237"/>
      <c r="R6" s="238"/>
      <c r="S6" s="238"/>
      <c r="T6" s="239">
        <v>-10000</v>
      </c>
      <c r="U6" s="240"/>
      <c r="V6" s="241"/>
      <c r="W6" s="201" t="s">
        <v>213</v>
      </c>
      <c r="X6" s="202" t="s">
        <v>89</v>
      </c>
      <c r="Y6" s="203">
        <f aca="true" t="shared" si="0" ref="Y6:Y37">N6-Q6-R6-S6-T6</f>
        <v>0</v>
      </c>
      <c r="AG6" s="295">
        <f aca="true" t="shared" si="1" ref="AG6:AG37">SUM(AA6:AF6)</f>
        <v>0</v>
      </c>
      <c r="AH6" s="290" t="str">
        <f aca="true" t="shared" si="2" ref="AH6:AH37">IF(R6=AG6,"OK","OUT")</f>
        <v>OK</v>
      </c>
    </row>
    <row r="7" spans="2:34" ht="31.5" customHeight="1" thickBot="1">
      <c r="B7" s="170"/>
      <c r="C7" s="143"/>
      <c r="D7" s="130"/>
      <c r="E7" s="130" t="s">
        <v>71</v>
      </c>
      <c r="F7" s="178">
        <f>SUM(F6:F6)</f>
        <v>20000</v>
      </c>
      <c r="G7" s="178">
        <f aca="true" t="shared" si="3" ref="G7:T7">SUM(G6:G6)</f>
        <v>0</v>
      </c>
      <c r="H7" s="178">
        <f t="shared" si="3"/>
        <v>0</v>
      </c>
      <c r="I7" s="178">
        <f t="shared" si="3"/>
        <v>0</v>
      </c>
      <c r="J7" s="178">
        <f t="shared" si="3"/>
        <v>0</v>
      </c>
      <c r="K7" s="178">
        <f t="shared" si="3"/>
        <v>0</v>
      </c>
      <c r="L7" s="178">
        <f t="shared" si="3"/>
        <v>25000</v>
      </c>
      <c r="M7" s="196">
        <f t="shared" si="3"/>
        <v>0</v>
      </c>
      <c r="N7" s="420">
        <f t="shared" si="3"/>
        <v>-10000</v>
      </c>
      <c r="O7" s="131">
        <f t="shared" si="3"/>
        <v>0</v>
      </c>
      <c r="P7" s="196">
        <f t="shared" si="3"/>
        <v>0</v>
      </c>
      <c r="Q7" s="425">
        <f t="shared" si="3"/>
        <v>0</v>
      </c>
      <c r="R7" s="180">
        <f t="shared" si="3"/>
        <v>0</v>
      </c>
      <c r="S7" s="180">
        <f t="shared" si="3"/>
        <v>0</v>
      </c>
      <c r="T7" s="181">
        <f t="shared" si="3"/>
        <v>-10000</v>
      </c>
      <c r="U7" s="196"/>
      <c r="V7" s="181"/>
      <c r="W7" s="219"/>
      <c r="Y7" s="203">
        <f t="shared" si="0"/>
        <v>0</v>
      </c>
      <c r="AA7" s="420">
        <f aca="true" t="shared" si="4" ref="AA7:AF7">SUM(AA6:AA6)</f>
        <v>0</v>
      </c>
      <c r="AB7" s="420">
        <f t="shared" si="4"/>
        <v>0</v>
      </c>
      <c r="AC7" s="420">
        <f t="shared" si="4"/>
        <v>0</v>
      </c>
      <c r="AD7" s="420">
        <f t="shared" si="4"/>
        <v>0</v>
      </c>
      <c r="AE7" s="420">
        <f t="shared" si="4"/>
        <v>0</v>
      </c>
      <c r="AF7" s="420">
        <f t="shared" si="4"/>
        <v>0</v>
      </c>
      <c r="AG7" s="295">
        <f t="shared" si="1"/>
        <v>0</v>
      </c>
      <c r="AH7" s="290" t="str">
        <f t="shared" si="2"/>
        <v>OK</v>
      </c>
    </row>
    <row r="8" spans="1:34" ht="45" customHeight="1" thickBot="1">
      <c r="A8" s="140">
        <v>2</v>
      </c>
      <c r="B8" s="163" t="s">
        <v>414</v>
      </c>
      <c r="C8" s="440" t="s">
        <v>315</v>
      </c>
      <c r="D8" s="256" t="s">
        <v>316</v>
      </c>
      <c r="E8" s="256"/>
      <c r="F8" s="258">
        <v>713282</v>
      </c>
      <c r="G8" s="258"/>
      <c r="H8" s="258"/>
      <c r="I8" s="258"/>
      <c r="J8" s="258"/>
      <c r="K8" s="258"/>
      <c r="L8" s="258">
        <v>813552</v>
      </c>
      <c r="M8" s="258">
        <f>F8*0.2</f>
        <v>142656.4</v>
      </c>
      <c r="N8" s="318">
        <v>-142656</v>
      </c>
      <c r="O8" s="258">
        <v>810993</v>
      </c>
      <c r="P8" s="214">
        <v>-162198</v>
      </c>
      <c r="Q8" s="274"/>
      <c r="R8" s="289"/>
      <c r="S8" s="289"/>
      <c r="T8" s="249">
        <v>-142656</v>
      </c>
      <c r="U8" s="142"/>
      <c r="V8" s="275"/>
      <c r="W8" s="218" t="s">
        <v>317</v>
      </c>
      <c r="X8" s="140" t="s">
        <v>89</v>
      </c>
      <c r="Y8" s="203">
        <f t="shared" si="0"/>
        <v>0</v>
      </c>
      <c r="AA8" s="429"/>
      <c r="AB8" s="429"/>
      <c r="AC8" s="429"/>
      <c r="AD8" s="429"/>
      <c r="AE8" s="429"/>
      <c r="AF8" s="429"/>
      <c r="AG8" s="295">
        <f t="shared" si="1"/>
        <v>0</v>
      </c>
      <c r="AH8" s="290" t="str">
        <f t="shared" si="2"/>
        <v>OK</v>
      </c>
    </row>
    <row r="9" spans="1:34" ht="45" customHeight="1">
      <c r="A9" s="140">
        <v>3</v>
      </c>
      <c r="B9" s="164"/>
      <c r="C9" s="233" t="s">
        <v>513</v>
      </c>
      <c r="D9" s="123" t="s">
        <v>514</v>
      </c>
      <c r="E9" s="123" t="s">
        <v>515</v>
      </c>
      <c r="F9" s="207">
        <v>3292459</v>
      </c>
      <c r="G9" s="207"/>
      <c r="H9" s="207"/>
      <c r="I9" s="207"/>
      <c r="J9" s="207"/>
      <c r="K9" s="207"/>
      <c r="L9" s="207">
        <v>4349684</v>
      </c>
      <c r="M9" s="252">
        <f>F9*0.5</f>
        <v>1646229.5</v>
      </c>
      <c r="N9" s="106">
        <v>-1646230</v>
      </c>
      <c r="O9" s="105"/>
      <c r="P9" s="106"/>
      <c r="Q9" s="107"/>
      <c r="R9" s="108"/>
      <c r="S9" s="108"/>
      <c r="T9" s="230">
        <v>-1646230</v>
      </c>
      <c r="U9" s="193"/>
      <c r="V9" s="230"/>
      <c r="W9" s="204" t="s">
        <v>516</v>
      </c>
      <c r="X9" s="140" t="s">
        <v>89</v>
      </c>
      <c r="Y9" s="203">
        <f t="shared" si="0"/>
        <v>0</v>
      </c>
      <c r="AG9" s="295">
        <f t="shared" si="1"/>
        <v>0</v>
      </c>
      <c r="AH9" s="290" t="str">
        <f t="shared" si="2"/>
        <v>OK</v>
      </c>
    </row>
    <row r="10" spans="1:34" ht="31.5" customHeight="1">
      <c r="A10" s="140">
        <v>4</v>
      </c>
      <c r="B10" s="164"/>
      <c r="C10" s="169" t="s">
        <v>454</v>
      </c>
      <c r="D10" s="124" t="s">
        <v>453</v>
      </c>
      <c r="E10" s="123" t="s">
        <v>517</v>
      </c>
      <c r="F10" s="207">
        <v>44246</v>
      </c>
      <c r="G10" s="207"/>
      <c r="H10" s="207"/>
      <c r="I10" s="207"/>
      <c r="J10" s="207"/>
      <c r="K10" s="207"/>
      <c r="L10" s="207">
        <v>47513</v>
      </c>
      <c r="M10" s="252"/>
      <c r="N10" s="106">
        <v>-44246</v>
      </c>
      <c r="O10" s="105">
        <v>50037</v>
      </c>
      <c r="P10" s="106">
        <v>-50037</v>
      </c>
      <c r="Q10" s="107"/>
      <c r="R10" s="108"/>
      <c r="S10" s="108"/>
      <c r="T10" s="92">
        <v>-44246</v>
      </c>
      <c r="U10" s="229" t="s">
        <v>319</v>
      </c>
      <c r="V10" s="230"/>
      <c r="W10" s="217" t="s">
        <v>319</v>
      </c>
      <c r="X10" s="140" t="s">
        <v>89</v>
      </c>
      <c r="Y10" s="203">
        <f t="shared" si="0"/>
        <v>0</v>
      </c>
      <c r="AF10" s="81"/>
      <c r="AG10" s="295">
        <f t="shared" si="1"/>
        <v>0</v>
      </c>
      <c r="AH10" s="290" t="str">
        <f t="shared" si="2"/>
        <v>OK</v>
      </c>
    </row>
    <row r="11" spans="1:35" ht="43.5" customHeight="1">
      <c r="A11" s="140">
        <v>5</v>
      </c>
      <c r="B11" s="164"/>
      <c r="C11" s="166"/>
      <c r="D11" s="129"/>
      <c r="E11" s="123" t="s">
        <v>465</v>
      </c>
      <c r="F11" s="207">
        <v>62361</v>
      </c>
      <c r="G11" s="207"/>
      <c r="H11" s="207"/>
      <c r="I11" s="207"/>
      <c r="J11" s="207"/>
      <c r="K11" s="207"/>
      <c r="L11" s="207">
        <v>62176</v>
      </c>
      <c r="M11" s="252"/>
      <c r="N11" s="106">
        <v>-62361</v>
      </c>
      <c r="O11" s="105">
        <v>62860</v>
      </c>
      <c r="P11" s="106">
        <v>-62860</v>
      </c>
      <c r="Q11" s="107"/>
      <c r="R11" s="108">
        <v>-8627</v>
      </c>
      <c r="S11" s="108"/>
      <c r="T11" s="92">
        <f>N11-R11</f>
        <v>-53734</v>
      </c>
      <c r="U11" s="229" t="s">
        <v>424</v>
      </c>
      <c r="V11" s="230"/>
      <c r="W11" s="217" t="s">
        <v>343</v>
      </c>
      <c r="X11" s="140" t="s">
        <v>89</v>
      </c>
      <c r="Y11" s="203">
        <f t="shared" si="0"/>
        <v>0</v>
      </c>
      <c r="AF11" s="135">
        <v>-8627</v>
      </c>
      <c r="AG11" s="295">
        <f t="shared" si="1"/>
        <v>-8627</v>
      </c>
      <c r="AH11" s="290" t="str">
        <f t="shared" si="2"/>
        <v>OK</v>
      </c>
      <c r="AI11" s="135">
        <v>-8627</v>
      </c>
    </row>
    <row r="12" spans="1:35" ht="31.5" customHeight="1">
      <c r="A12" s="140">
        <v>6</v>
      </c>
      <c r="B12" s="164"/>
      <c r="C12" s="166"/>
      <c r="D12" s="129"/>
      <c r="E12" s="123" t="s">
        <v>86</v>
      </c>
      <c r="F12" s="207">
        <v>143281</v>
      </c>
      <c r="G12" s="207"/>
      <c r="H12" s="207"/>
      <c r="I12" s="207"/>
      <c r="J12" s="207"/>
      <c r="K12" s="207"/>
      <c r="L12" s="207">
        <v>165831</v>
      </c>
      <c r="M12" s="252"/>
      <c r="N12" s="106">
        <v>-143281</v>
      </c>
      <c r="O12" s="105">
        <v>166900</v>
      </c>
      <c r="P12" s="106">
        <v>-166900</v>
      </c>
      <c r="Q12" s="107"/>
      <c r="R12" s="108"/>
      <c r="S12" s="108"/>
      <c r="T12" s="92">
        <v>-143281</v>
      </c>
      <c r="U12" s="229" t="s">
        <v>304</v>
      </c>
      <c r="V12" s="230"/>
      <c r="W12" s="217" t="s">
        <v>304</v>
      </c>
      <c r="X12" s="140" t="s">
        <v>89</v>
      </c>
      <c r="Y12" s="203">
        <f t="shared" si="0"/>
        <v>0</v>
      </c>
      <c r="AF12" s="108"/>
      <c r="AG12" s="295">
        <f t="shared" si="1"/>
        <v>0</v>
      </c>
      <c r="AH12" s="290" t="str">
        <f t="shared" si="2"/>
        <v>OK</v>
      </c>
      <c r="AI12" s="324"/>
    </row>
    <row r="13" spans="1:35" ht="31.5" customHeight="1">
      <c r="A13" s="140">
        <v>7</v>
      </c>
      <c r="B13" s="164"/>
      <c r="C13" s="166"/>
      <c r="D13" s="129"/>
      <c r="E13" s="123" t="s">
        <v>342</v>
      </c>
      <c r="F13" s="207">
        <v>70407</v>
      </c>
      <c r="G13" s="207"/>
      <c r="H13" s="207"/>
      <c r="I13" s="207"/>
      <c r="J13" s="207"/>
      <c r="K13" s="207"/>
      <c r="L13" s="207">
        <v>74031</v>
      </c>
      <c r="M13" s="252"/>
      <c r="N13" s="106">
        <v>-70407</v>
      </c>
      <c r="O13" s="105">
        <v>76221</v>
      </c>
      <c r="P13" s="106">
        <v>-76221</v>
      </c>
      <c r="Q13" s="107"/>
      <c r="R13" s="108"/>
      <c r="S13" s="108"/>
      <c r="T13" s="92">
        <v>-70407</v>
      </c>
      <c r="U13" s="229" t="s">
        <v>304</v>
      </c>
      <c r="V13" s="230"/>
      <c r="W13" s="217" t="s">
        <v>304</v>
      </c>
      <c r="X13" s="140" t="s">
        <v>89</v>
      </c>
      <c r="Y13" s="203">
        <f t="shared" si="0"/>
        <v>0</v>
      </c>
      <c r="AF13" s="81"/>
      <c r="AG13" s="295">
        <f t="shared" si="1"/>
        <v>0</v>
      </c>
      <c r="AH13" s="290" t="str">
        <f t="shared" si="2"/>
        <v>OK</v>
      </c>
      <c r="AI13" s="81"/>
    </row>
    <row r="14" spans="1:34" ht="31.5" customHeight="1">
      <c r="A14" s="140">
        <v>8</v>
      </c>
      <c r="B14" s="164"/>
      <c r="C14" s="167"/>
      <c r="D14" s="123"/>
      <c r="E14" s="123" t="s">
        <v>318</v>
      </c>
      <c r="F14" s="207">
        <v>331793</v>
      </c>
      <c r="G14" s="207"/>
      <c r="H14" s="207"/>
      <c r="I14" s="207"/>
      <c r="J14" s="207"/>
      <c r="K14" s="207"/>
      <c r="L14" s="207">
        <v>308897</v>
      </c>
      <c r="M14" s="252"/>
      <c r="N14" s="106">
        <v>-331793</v>
      </c>
      <c r="O14" s="105">
        <v>300676</v>
      </c>
      <c r="P14" s="106">
        <v>-300676</v>
      </c>
      <c r="Q14" s="107"/>
      <c r="R14" s="108"/>
      <c r="S14" s="108"/>
      <c r="T14" s="92">
        <v>-331793</v>
      </c>
      <c r="U14" s="229" t="s">
        <v>304</v>
      </c>
      <c r="V14" s="230"/>
      <c r="W14" s="217" t="s">
        <v>304</v>
      </c>
      <c r="X14" s="140" t="s">
        <v>89</v>
      </c>
      <c r="Y14" s="203">
        <f t="shared" si="0"/>
        <v>0</v>
      </c>
      <c r="AF14" s="81"/>
      <c r="AG14" s="295">
        <f t="shared" si="1"/>
        <v>0</v>
      </c>
      <c r="AH14" s="290" t="str">
        <f t="shared" si="2"/>
        <v>OK</v>
      </c>
    </row>
    <row r="15" spans="1:35" ht="32.25" customHeight="1">
      <c r="A15" s="140">
        <v>9</v>
      </c>
      <c r="B15" s="164"/>
      <c r="C15" s="165" t="s">
        <v>464</v>
      </c>
      <c r="D15" s="111" t="s">
        <v>463</v>
      </c>
      <c r="E15" s="123" t="s">
        <v>236</v>
      </c>
      <c r="F15" s="207">
        <v>655000</v>
      </c>
      <c r="G15" s="207"/>
      <c r="H15" s="207"/>
      <c r="I15" s="207"/>
      <c r="J15" s="207"/>
      <c r="K15" s="207"/>
      <c r="L15" s="207">
        <v>909000</v>
      </c>
      <c r="M15" s="252"/>
      <c r="N15" s="106">
        <v>-655000</v>
      </c>
      <c r="O15" s="105">
        <v>872000</v>
      </c>
      <c r="P15" s="106">
        <v>-872000</v>
      </c>
      <c r="Q15" s="107"/>
      <c r="R15" s="108">
        <v>-655000</v>
      </c>
      <c r="S15" s="108"/>
      <c r="T15" s="92"/>
      <c r="U15" s="229" t="s">
        <v>423</v>
      </c>
      <c r="V15" s="230"/>
      <c r="W15" s="217" t="s">
        <v>344</v>
      </c>
      <c r="X15" s="140" t="s">
        <v>89</v>
      </c>
      <c r="Y15" s="203">
        <f t="shared" si="0"/>
        <v>0</v>
      </c>
      <c r="AF15" s="135">
        <v>-655000</v>
      </c>
      <c r="AG15" s="295">
        <f t="shared" si="1"/>
        <v>-655000</v>
      </c>
      <c r="AH15" s="290" t="str">
        <f t="shared" si="2"/>
        <v>OK</v>
      </c>
      <c r="AI15" s="135">
        <v>-655000</v>
      </c>
    </row>
    <row r="16" spans="1:35" ht="31.5" customHeight="1">
      <c r="A16" s="140">
        <v>10</v>
      </c>
      <c r="B16" s="164"/>
      <c r="C16" s="165" t="s">
        <v>462</v>
      </c>
      <c r="D16" s="124" t="s">
        <v>461</v>
      </c>
      <c r="E16" s="123" t="s">
        <v>460</v>
      </c>
      <c r="F16" s="207">
        <v>53366</v>
      </c>
      <c r="G16" s="207"/>
      <c r="H16" s="207"/>
      <c r="I16" s="207"/>
      <c r="J16" s="207"/>
      <c r="K16" s="207"/>
      <c r="L16" s="207">
        <v>56528</v>
      </c>
      <c r="M16" s="252"/>
      <c r="N16" s="106">
        <v>-53366</v>
      </c>
      <c r="O16" s="105">
        <v>61412</v>
      </c>
      <c r="P16" s="106">
        <v>-61412</v>
      </c>
      <c r="Q16" s="107"/>
      <c r="R16" s="108">
        <v>-53366</v>
      </c>
      <c r="S16" s="108"/>
      <c r="T16" s="92"/>
      <c r="U16" s="193"/>
      <c r="V16" s="230"/>
      <c r="W16" s="217" t="s">
        <v>388</v>
      </c>
      <c r="X16" s="140" t="s">
        <v>89</v>
      </c>
      <c r="Y16" s="203">
        <f t="shared" si="0"/>
        <v>0</v>
      </c>
      <c r="AE16" s="135">
        <v>-53366</v>
      </c>
      <c r="AF16" s="324"/>
      <c r="AG16" s="295">
        <f t="shared" si="1"/>
        <v>-53366</v>
      </c>
      <c r="AH16" s="290" t="str">
        <f t="shared" si="2"/>
        <v>OK</v>
      </c>
      <c r="AI16" s="324"/>
    </row>
    <row r="17" spans="1:35" ht="31.5" customHeight="1">
      <c r="A17" s="140">
        <v>11</v>
      </c>
      <c r="B17" s="164"/>
      <c r="C17" s="167"/>
      <c r="D17" s="123"/>
      <c r="E17" s="123" t="s">
        <v>459</v>
      </c>
      <c r="F17" s="207">
        <v>183321</v>
      </c>
      <c r="G17" s="207"/>
      <c r="H17" s="207"/>
      <c r="I17" s="207"/>
      <c r="J17" s="207"/>
      <c r="K17" s="207"/>
      <c r="L17" s="207">
        <v>203946</v>
      </c>
      <c r="M17" s="252">
        <f>F17*0.5</f>
        <v>91660.5</v>
      </c>
      <c r="N17" s="106">
        <v>-100000</v>
      </c>
      <c r="O17" s="105">
        <v>227568</v>
      </c>
      <c r="P17" s="106">
        <v>-113748</v>
      </c>
      <c r="Q17" s="107"/>
      <c r="R17" s="108"/>
      <c r="S17" s="108"/>
      <c r="T17" s="92">
        <v>-100000</v>
      </c>
      <c r="U17" s="193"/>
      <c r="V17" s="230"/>
      <c r="W17" s="217" t="s">
        <v>75</v>
      </c>
      <c r="X17" s="140" t="s">
        <v>89</v>
      </c>
      <c r="Y17" s="203">
        <f t="shared" si="0"/>
        <v>0</v>
      </c>
      <c r="AE17" s="324"/>
      <c r="AG17" s="295">
        <f t="shared" si="1"/>
        <v>0</v>
      </c>
      <c r="AH17" s="290" t="str">
        <f t="shared" si="2"/>
        <v>OK</v>
      </c>
      <c r="AI17" s="81"/>
    </row>
    <row r="18" spans="1:34" ht="31.5" customHeight="1">
      <c r="A18" s="140">
        <v>12</v>
      </c>
      <c r="B18" s="164"/>
      <c r="C18" s="168" t="s">
        <v>458</v>
      </c>
      <c r="D18" s="111" t="s">
        <v>455</v>
      </c>
      <c r="E18" s="123"/>
      <c r="F18" s="207">
        <v>1223</v>
      </c>
      <c r="G18" s="207"/>
      <c r="H18" s="207"/>
      <c r="I18" s="207"/>
      <c r="J18" s="207"/>
      <c r="K18" s="207"/>
      <c r="L18" s="207">
        <v>927</v>
      </c>
      <c r="M18" s="252"/>
      <c r="N18" s="106">
        <v>-1223</v>
      </c>
      <c r="O18" s="105">
        <v>1168</v>
      </c>
      <c r="P18" s="106">
        <v>-1168</v>
      </c>
      <c r="Q18" s="107">
        <v>-1223</v>
      </c>
      <c r="R18" s="108"/>
      <c r="S18" s="108"/>
      <c r="T18" s="92"/>
      <c r="U18" s="193"/>
      <c r="V18" s="230"/>
      <c r="W18" s="217"/>
      <c r="X18" s="140" t="s">
        <v>89</v>
      </c>
      <c r="Y18" s="203">
        <f t="shared" si="0"/>
        <v>0</v>
      </c>
      <c r="AG18" s="295">
        <f t="shared" si="1"/>
        <v>0</v>
      </c>
      <c r="AH18" s="290" t="str">
        <f t="shared" si="2"/>
        <v>OK</v>
      </c>
    </row>
    <row r="19" spans="1:34" ht="31.5" customHeight="1">
      <c r="A19" s="140">
        <v>13</v>
      </c>
      <c r="B19" s="164"/>
      <c r="C19" s="165" t="s">
        <v>56</v>
      </c>
      <c r="D19" s="124" t="s">
        <v>57</v>
      </c>
      <c r="E19" s="123" t="s">
        <v>58</v>
      </c>
      <c r="F19" s="207">
        <v>201</v>
      </c>
      <c r="G19" s="207"/>
      <c r="H19" s="207"/>
      <c r="I19" s="207"/>
      <c r="J19" s="207"/>
      <c r="K19" s="207"/>
      <c r="L19" s="207">
        <v>201</v>
      </c>
      <c r="M19" s="252"/>
      <c r="N19" s="106">
        <v>-201</v>
      </c>
      <c r="O19" s="105">
        <v>710</v>
      </c>
      <c r="P19" s="106">
        <v>-710</v>
      </c>
      <c r="Q19" s="107"/>
      <c r="R19" s="108"/>
      <c r="S19" s="108"/>
      <c r="T19" s="92">
        <v>-201</v>
      </c>
      <c r="U19" s="193"/>
      <c r="V19" s="230"/>
      <c r="W19" s="217"/>
      <c r="X19" s="140" t="s">
        <v>89</v>
      </c>
      <c r="Y19" s="203">
        <f t="shared" si="0"/>
        <v>0</v>
      </c>
      <c r="AE19" s="81"/>
      <c r="AG19" s="295">
        <f t="shared" si="1"/>
        <v>0</v>
      </c>
      <c r="AH19" s="290" t="str">
        <f t="shared" si="2"/>
        <v>OK</v>
      </c>
    </row>
    <row r="20" spans="1:34" ht="31.5" customHeight="1">
      <c r="A20" s="140">
        <v>14</v>
      </c>
      <c r="B20" s="164"/>
      <c r="C20" s="167"/>
      <c r="D20" s="123"/>
      <c r="E20" s="111" t="s">
        <v>59</v>
      </c>
      <c r="F20" s="207">
        <v>2924</v>
      </c>
      <c r="G20" s="207"/>
      <c r="H20" s="207"/>
      <c r="I20" s="207"/>
      <c r="J20" s="207"/>
      <c r="K20" s="207"/>
      <c r="L20" s="207">
        <v>5175</v>
      </c>
      <c r="M20" s="252"/>
      <c r="N20" s="106">
        <v>-2924</v>
      </c>
      <c r="O20" s="105">
        <v>710</v>
      </c>
      <c r="P20" s="106">
        <v>-3909</v>
      </c>
      <c r="Q20" s="107"/>
      <c r="R20" s="108"/>
      <c r="S20" s="108"/>
      <c r="T20" s="92">
        <v>-2924</v>
      </c>
      <c r="U20" s="193"/>
      <c r="V20" s="230"/>
      <c r="W20" s="217"/>
      <c r="X20" s="140" t="s">
        <v>89</v>
      </c>
      <c r="Y20" s="203">
        <f t="shared" si="0"/>
        <v>0</v>
      </c>
      <c r="AG20" s="295">
        <f t="shared" si="1"/>
        <v>0</v>
      </c>
      <c r="AH20" s="290" t="str">
        <f t="shared" si="2"/>
        <v>OK</v>
      </c>
    </row>
    <row r="21" spans="1:34" ht="31.5" customHeight="1">
      <c r="A21" s="140">
        <v>15</v>
      </c>
      <c r="B21" s="164"/>
      <c r="C21" s="165" t="s">
        <v>425</v>
      </c>
      <c r="D21" s="124" t="s">
        <v>426</v>
      </c>
      <c r="E21" s="111" t="s">
        <v>116</v>
      </c>
      <c r="F21" s="207">
        <v>4489</v>
      </c>
      <c r="G21" s="207"/>
      <c r="H21" s="207"/>
      <c r="I21" s="207"/>
      <c r="J21" s="207"/>
      <c r="K21" s="207"/>
      <c r="L21" s="207">
        <v>3672</v>
      </c>
      <c r="M21" s="252"/>
      <c r="N21" s="106">
        <v>-4489</v>
      </c>
      <c r="O21" s="105"/>
      <c r="P21" s="106"/>
      <c r="Q21" s="107"/>
      <c r="R21" s="108"/>
      <c r="S21" s="108"/>
      <c r="T21" s="92">
        <v>-4489</v>
      </c>
      <c r="U21" s="229"/>
      <c r="V21" s="230"/>
      <c r="W21" s="123" t="s">
        <v>566</v>
      </c>
      <c r="X21" s="140" t="s">
        <v>89</v>
      </c>
      <c r="Y21" s="203">
        <f t="shared" si="0"/>
        <v>0</v>
      </c>
      <c r="AF21" s="150"/>
      <c r="AG21" s="295">
        <f t="shared" si="1"/>
        <v>0</v>
      </c>
      <c r="AH21" s="290" t="str">
        <f t="shared" si="2"/>
        <v>OK</v>
      </c>
    </row>
    <row r="22" spans="1:34" ht="31.5" customHeight="1">
      <c r="A22" s="140">
        <v>16</v>
      </c>
      <c r="B22" s="164"/>
      <c r="C22" s="166"/>
      <c r="D22" s="124" t="s">
        <v>320</v>
      </c>
      <c r="E22" s="111" t="s">
        <v>321</v>
      </c>
      <c r="F22" s="207">
        <v>620597</v>
      </c>
      <c r="G22" s="207"/>
      <c r="H22" s="207"/>
      <c r="I22" s="207"/>
      <c r="J22" s="207"/>
      <c r="K22" s="207"/>
      <c r="L22" s="207">
        <v>632775</v>
      </c>
      <c r="M22" s="252">
        <f>F22*0.3</f>
        <v>186179.1</v>
      </c>
      <c r="N22" s="106">
        <v>-186000</v>
      </c>
      <c r="O22" s="105">
        <v>935411</v>
      </c>
      <c r="P22" s="106">
        <v>-187082</v>
      </c>
      <c r="Q22" s="107"/>
      <c r="R22" s="108"/>
      <c r="S22" s="108"/>
      <c r="T22" s="92">
        <v>-186000</v>
      </c>
      <c r="U22" s="193"/>
      <c r="V22" s="230"/>
      <c r="W22" s="218" t="s">
        <v>448</v>
      </c>
      <c r="X22" s="140" t="s">
        <v>89</v>
      </c>
      <c r="Y22" s="203">
        <f t="shared" si="0"/>
        <v>0</v>
      </c>
      <c r="AG22" s="295">
        <f t="shared" si="1"/>
        <v>0</v>
      </c>
      <c r="AH22" s="290" t="str">
        <f t="shared" si="2"/>
        <v>OK</v>
      </c>
    </row>
    <row r="23" spans="1:34" ht="31.5" customHeight="1">
      <c r="A23" s="140">
        <v>17</v>
      </c>
      <c r="B23" s="164"/>
      <c r="C23" s="167"/>
      <c r="D23" s="124" t="s">
        <v>324</v>
      </c>
      <c r="E23" s="111" t="s">
        <v>325</v>
      </c>
      <c r="F23" s="207">
        <v>69118</v>
      </c>
      <c r="G23" s="207"/>
      <c r="H23" s="207"/>
      <c r="I23" s="207"/>
      <c r="J23" s="207"/>
      <c r="K23" s="207"/>
      <c r="L23" s="207">
        <v>99455</v>
      </c>
      <c r="M23" s="252">
        <f>F23*0.5</f>
        <v>34559</v>
      </c>
      <c r="N23" s="106">
        <v>-34000</v>
      </c>
      <c r="O23" s="105">
        <v>117124</v>
      </c>
      <c r="P23" s="106">
        <v>-58562</v>
      </c>
      <c r="Q23" s="107">
        <v>-15000</v>
      </c>
      <c r="R23" s="108"/>
      <c r="S23" s="108"/>
      <c r="T23" s="92">
        <v>-19000</v>
      </c>
      <c r="U23" s="193"/>
      <c r="V23" s="230"/>
      <c r="W23" s="204" t="s">
        <v>54</v>
      </c>
      <c r="X23" s="140" t="s">
        <v>89</v>
      </c>
      <c r="Y23" s="203">
        <f t="shared" si="0"/>
        <v>0</v>
      </c>
      <c r="AG23" s="295">
        <f t="shared" si="1"/>
        <v>0</v>
      </c>
      <c r="AH23" s="290" t="str">
        <f t="shared" si="2"/>
        <v>OK</v>
      </c>
    </row>
    <row r="24" spans="1:34" ht="36" customHeight="1">
      <c r="A24" s="140">
        <v>18</v>
      </c>
      <c r="B24" s="164"/>
      <c r="C24" s="165" t="s">
        <v>479</v>
      </c>
      <c r="D24" s="123" t="s">
        <v>480</v>
      </c>
      <c r="E24" s="123" t="s">
        <v>481</v>
      </c>
      <c r="F24" s="207">
        <v>222794</v>
      </c>
      <c r="G24" s="207"/>
      <c r="H24" s="207"/>
      <c r="I24" s="207"/>
      <c r="J24" s="207"/>
      <c r="K24" s="207"/>
      <c r="L24" s="207">
        <v>217374</v>
      </c>
      <c r="M24" s="252"/>
      <c r="N24" s="106">
        <v>-222794</v>
      </c>
      <c r="O24" s="105">
        <v>238173</v>
      </c>
      <c r="P24" s="106">
        <v>-238173</v>
      </c>
      <c r="Q24" s="107"/>
      <c r="R24" s="108"/>
      <c r="S24" s="108"/>
      <c r="T24" s="92">
        <v>-222794</v>
      </c>
      <c r="U24" s="229"/>
      <c r="V24" s="230"/>
      <c r="W24" s="437"/>
      <c r="X24" s="140" t="s">
        <v>89</v>
      </c>
      <c r="Y24" s="203">
        <f t="shared" si="0"/>
        <v>0</v>
      </c>
      <c r="AC24" s="135"/>
      <c r="AD24" s="135"/>
      <c r="AE24" s="135"/>
      <c r="AF24" s="150">
        <f>R24-Z24-AA24-AB24-AC24-AE24</f>
        <v>0</v>
      </c>
      <c r="AG24" s="295">
        <f t="shared" si="1"/>
        <v>0</v>
      </c>
      <c r="AH24" s="290" t="str">
        <f t="shared" si="2"/>
        <v>OK</v>
      </c>
    </row>
    <row r="25" spans="1:34" ht="55.5" customHeight="1">
      <c r="A25" s="140">
        <v>19</v>
      </c>
      <c r="B25" s="164"/>
      <c r="C25" s="165" t="s">
        <v>456</v>
      </c>
      <c r="D25" s="124" t="s">
        <v>457</v>
      </c>
      <c r="E25" s="123" t="s">
        <v>237</v>
      </c>
      <c r="F25" s="207">
        <v>2940779</v>
      </c>
      <c r="G25" s="207"/>
      <c r="H25" s="207"/>
      <c r="I25" s="207"/>
      <c r="J25" s="207"/>
      <c r="K25" s="207"/>
      <c r="L25" s="207">
        <v>3714484</v>
      </c>
      <c r="M25" s="252"/>
      <c r="N25" s="106">
        <v>-1646230</v>
      </c>
      <c r="O25" s="423"/>
      <c r="P25" s="106"/>
      <c r="Q25" s="107"/>
      <c r="R25" s="108">
        <v>-1646230</v>
      </c>
      <c r="S25" s="108"/>
      <c r="T25" s="92"/>
      <c r="U25" s="193"/>
      <c r="V25" s="230"/>
      <c r="W25" s="218"/>
      <c r="X25" s="140" t="s">
        <v>89</v>
      </c>
      <c r="Y25" s="203">
        <f t="shared" si="0"/>
        <v>0</v>
      </c>
      <c r="AC25" s="324"/>
      <c r="AD25" s="324"/>
      <c r="AE25" s="108">
        <v>-1646230</v>
      </c>
      <c r="AG25" s="295">
        <f t="shared" si="1"/>
        <v>-1646230</v>
      </c>
      <c r="AH25" s="290" t="str">
        <f t="shared" si="2"/>
        <v>OK</v>
      </c>
    </row>
    <row r="26" spans="1:34" ht="31.5" customHeight="1">
      <c r="A26" s="140">
        <v>20</v>
      </c>
      <c r="B26" s="164"/>
      <c r="C26" s="169" t="s">
        <v>482</v>
      </c>
      <c r="D26" s="124" t="s">
        <v>483</v>
      </c>
      <c r="E26" s="123" t="s">
        <v>322</v>
      </c>
      <c r="F26" s="207">
        <v>1226</v>
      </c>
      <c r="G26" s="207"/>
      <c r="H26" s="207"/>
      <c r="I26" s="207"/>
      <c r="J26" s="207"/>
      <c r="K26" s="207"/>
      <c r="L26" s="207">
        <v>13602</v>
      </c>
      <c r="M26" s="252"/>
      <c r="N26" s="106">
        <v>-1226</v>
      </c>
      <c r="O26" s="193">
        <v>6912</v>
      </c>
      <c r="P26" s="193">
        <v>-6912</v>
      </c>
      <c r="Q26" s="107"/>
      <c r="R26" s="108"/>
      <c r="S26" s="108"/>
      <c r="T26" s="92">
        <v>-1226</v>
      </c>
      <c r="U26" s="193"/>
      <c r="V26" s="230"/>
      <c r="W26" s="204"/>
      <c r="X26" s="140" t="s">
        <v>89</v>
      </c>
      <c r="Y26" s="203">
        <f t="shared" si="0"/>
        <v>0</v>
      </c>
      <c r="AC26" s="81"/>
      <c r="AD26" s="81"/>
      <c r="AE26" s="324"/>
      <c r="AG26" s="295">
        <f t="shared" si="1"/>
        <v>0</v>
      </c>
      <c r="AH26" s="290" t="str">
        <f t="shared" si="2"/>
        <v>OK</v>
      </c>
    </row>
    <row r="27" spans="1:34" ht="43.5" customHeight="1" thickBot="1">
      <c r="A27" s="140">
        <v>21</v>
      </c>
      <c r="B27" s="164"/>
      <c r="C27" s="441"/>
      <c r="D27" s="136"/>
      <c r="E27" s="123" t="s">
        <v>323</v>
      </c>
      <c r="F27" s="207">
        <v>36928</v>
      </c>
      <c r="G27" s="207"/>
      <c r="H27" s="207"/>
      <c r="I27" s="207"/>
      <c r="J27" s="207"/>
      <c r="K27" s="207"/>
      <c r="L27" s="207">
        <v>42319</v>
      </c>
      <c r="M27" s="252"/>
      <c r="N27" s="106">
        <v>-36928</v>
      </c>
      <c r="O27" s="193">
        <v>47630</v>
      </c>
      <c r="P27" s="193">
        <v>-47630</v>
      </c>
      <c r="Q27" s="107"/>
      <c r="R27" s="108">
        <v>-2000</v>
      </c>
      <c r="S27" s="108"/>
      <c r="T27" s="92">
        <f>N27-R27</f>
        <v>-34928</v>
      </c>
      <c r="U27" s="193"/>
      <c r="V27" s="230"/>
      <c r="W27" s="217"/>
      <c r="X27" s="140" t="s">
        <v>89</v>
      </c>
      <c r="Y27" s="203">
        <f t="shared" si="0"/>
        <v>0</v>
      </c>
      <c r="AE27" s="108">
        <v>-2000</v>
      </c>
      <c r="AG27" s="295">
        <f t="shared" si="1"/>
        <v>-2000</v>
      </c>
      <c r="AH27" s="290" t="str">
        <f t="shared" si="2"/>
        <v>OK</v>
      </c>
    </row>
    <row r="28" spans="2:34" ht="31.5" customHeight="1" thickBot="1">
      <c r="B28" s="170"/>
      <c r="C28" s="143"/>
      <c r="D28" s="130"/>
      <c r="E28" s="130" t="s">
        <v>71</v>
      </c>
      <c r="F28" s="178">
        <f>SUM(F8:F27)</f>
        <v>9449795</v>
      </c>
      <c r="G28" s="178">
        <f aca="true" t="shared" si="5" ref="G28:T28">SUM(G8:G27)</f>
        <v>0</v>
      </c>
      <c r="H28" s="178">
        <f t="shared" si="5"/>
        <v>0</v>
      </c>
      <c r="I28" s="178">
        <f t="shared" si="5"/>
        <v>0</v>
      </c>
      <c r="J28" s="178">
        <f t="shared" si="5"/>
        <v>0</v>
      </c>
      <c r="K28" s="178">
        <f t="shared" si="5"/>
        <v>0</v>
      </c>
      <c r="L28" s="178">
        <f t="shared" si="5"/>
        <v>11721142</v>
      </c>
      <c r="M28" s="196">
        <f t="shared" si="5"/>
        <v>2101284.5</v>
      </c>
      <c r="N28" s="420">
        <f t="shared" si="5"/>
        <v>-5385355</v>
      </c>
      <c r="O28" s="131">
        <f t="shared" si="5"/>
        <v>3976505</v>
      </c>
      <c r="P28" s="196">
        <f t="shared" si="5"/>
        <v>-2410198</v>
      </c>
      <c r="Q28" s="425">
        <f t="shared" si="5"/>
        <v>-16223</v>
      </c>
      <c r="R28" s="180">
        <f t="shared" si="5"/>
        <v>-2365223</v>
      </c>
      <c r="S28" s="180">
        <f t="shared" si="5"/>
        <v>0</v>
      </c>
      <c r="T28" s="181">
        <f t="shared" si="5"/>
        <v>-3003909</v>
      </c>
      <c r="U28" s="196"/>
      <c r="V28" s="181"/>
      <c r="W28" s="219"/>
      <c r="Y28" s="203">
        <f t="shared" si="0"/>
        <v>0</v>
      </c>
      <c r="AA28" s="420">
        <f aca="true" t="shared" si="6" ref="AA28:AF28">SUM(AA8:AA27)</f>
        <v>0</v>
      </c>
      <c r="AB28" s="420">
        <f t="shared" si="6"/>
        <v>0</v>
      </c>
      <c r="AC28" s="420">
        <f t="shared" si="6"/>
        <v>0</v>
      </c>
      <c r="AD28" s="420">
        <f t="shared" si="6"/>
        <v>0</v>
      </c>
      <c r="AE28" s="420">
        <f t="shared" si="6"/>
        <v>-1701596</v>
      </c>
      <c r="AF28" s="420">
        <f t="shared" si="6"/>
        <v>-663627</v>
      </c>
      <c r="AG28" s="295">
        <f t="shared" si="1"/>
        <v>-2365223</v>
      </c>
      <c r="AH28" s="290" t="str">
        <f t="shared" si="2"/>
        <v>OK</v>
      </c>
    </row>
    <row r="29" spans="1:35" ht="31.5" customHeight="1">
      <c r="A29" s="140">
        <v>22</v>
      </c>
      <c r="B29" s="163" t="s">
        <v>106</v>
      </c>
      <c r="C29" s="173" t="s">
        <v>107</v>
      </c>
      <c r="D29" s="110" t="s">
        <v>123</v>
      </c>
      <c r="E29" s="111" t="s">
        <v>124</v>
      </c>
      <c r="F29" s="206">
        <v>475691</v>
      </c>
      <c r="G29" s="206"/>
      <c r="H29" s="206"/>
      <c r="I29" s="206"/>
      <c r="J29" s="206"/>
      <c r="K29" s="206"/>
      <c r="L29" s="206">
        <v>482713</v>
      </c>
      <c r="M29" s="253"/>
      <c r="N29" s="91">
        <v>-475691</v>
      </c>
      <c r="O29" s="119">
        <v>485336</v>
      </c>
      <c r="P29" s="194">
        <v>-485336</v>
      </c>
      <c r="Q29" s="120">
        <v>-316194</v>
      </c>
      <c r="R29" s="121">
        <v>0</v>
      </c>
      <c r="S29" s="121">
        <v>0</v>
      </c>
      <c r="T29" s="122">
        <v>-159497</v>
      </c>
      <c r="U29" s="194"/>
      <c r="V29" s="224"/>
      <c r="W29" s="204"/>
      <c r="X29" s="140" t="s">
        <v>340</v>
      </c>
      <c r="Y29" s="203">
        <f t="shared" si="0"/>
        <v>0</v>
      </c>
      <c r="AG29" s="295">
        <f t="shared" si="1"/>
        <v>0</v>
      </c>
      <c r="AH29" s="290" t="str">
        <f t="shared" si="2"/>
        <v>OK</v>
      </c>
      <c r="AI29" s="81"/>
    </row>
    <row r="30" spans="1:34" ht="31.5" customHeight="1">
      <c r="A30" s="140">
        <v>23</v>
      </c>
      <c r="B30" s="164"/>
      <c r="C30" s="166"/>
      <c r="D30" s="123"/>
      <c r="E30" s="123" t="s">
        <v>72</v>
      </c>
      <c r="F30" s="207">
        <v>12694</v>
      </c>
      <c r="G30" s="207"/>
      <c r="H30" s="207"/>
      <c r="I30" s="207"/>
      <c r="J30" s="207"/>
      <c r="K30" s="207"/>
      <c r="L30" s="207">
        <v>16035</v>
      </c>
      <c r="M30" s="252"/>
      <c r="N30" s="106">
        <v>-12694</v>
      </c>
      <c r="O30" s="252">
        <v>22892</v>
      </c>
      <c r="P30" s="193">
        <v>-22892</v>
      </c>
      <c r="Q30" s="107">
        <v>-12420</v>
      </c>
      <c r="R30" s="108">
        <v>0</v>
      </c>
      <c r="S30" s="108">
        <v>0</v>
      </c>
      <c r="T30" s="92">
        <v>-274</v>
      </c>
      <c r="U30" s="193"/>
      <c r="V30" s="230"/>
      <c r="W30" s="217"/>
      <c r="X30" s="140" t="s">
        <v>89</v>
      </c>
      <c r="Y30" s="203">
        <f t="shared" si="0"/>
        <v>0</v>
      </c>
      <c r="AE30" s="81"/>
      <c r="AG30" s="295">
        <f t="shared" si="1"/>
        <v>0</v>
      </c>
      <c r="AH30" s="290" t="str">
        <f t="shared" si="2"/>
        <v>OK</v>
      </c>
    </row>
    <row r="31" spans="1:34" ht="31.5" customHeight="1" thickBot="1">
      <c r="A31" s="140">
        <v>24</v>
      </c>
      <c r="B31" s="164"/>
      <c r="C31" s="325"/>
      <c r="D31" s="124" t="s">
        <v>73</v>
      </c>
      <c r="E31" s="123"/>
      <c r="F31" s="207">
        <v>67000</v>
      </c>
      <c r="G31" s="207"/>
      <c r="H31" s="207"/>
      <c r="I31" s="207"/>
      <c r="J31" s="207"/>
      <c r="K31" s="207"/>
      <c r="L31" s="207">
        <v>78000</v>
      </c>
      <c r="M31" s="252"/>
      <c r="N31" s="106">
        <v>-67000</v>
      </c>
      <c r="O31" s="252">
        <v>81000</v>
      </c>
      <c r="P31" s="193"/>
      <c r="Q31" s="107">
        <v>-44600</v>
      </c>
      <c r="R31" s="108"/>
      <c r="S31" s="108">
        <v>-20800</v>
      </c>
      <c r="T31" s="92">
        <v>-1600</v>
      </c>
      <c r="U31" s="193"/>
      <c r="V31" s="230"/>
      <c r="W31" s="217"/>
      <c r="X31" s="140" t="s">
        <v>89</v>
      </c>
      <c r="Y31" s="203">
        <f t="shared" si="0"/>
        <v>0</v>
      </c>
      <c r="AE31" s="81"/>
      <c r="AG31" s="295">
        <f t="shared" si="1"/>
        <v>0</v>
      </c>
      <c r="AH31" s="290" t="str">
        <f t="shared" si="2"/>
        <v>OK</v>
      </c>
    </row>
    <row r="32" spans="2:34" ht="31.5" customHeight="1" thickBot="1">
      <c r="B32" s="170"/>
      <c r="C32" s="143"/>
      <c r="D32" s="130"/>
      <c r="E32" s="130" t="s">
        <v>71</v>
      </c>
      <c r="F32" s="178">
        <f>SUM(F29:F31)</f>
        <v>555385</v>
      </c>
      <c r="G32" s="178">
        <f aca="true" t="shared" si="7" ref="G32:T32">SUM(G29:G31)</f>
        <v>0</v>
      </c>
      <c r="H32" s="178">
        <f t="shared" si="7"/>
        <v>0</v>
      </c>
      <c r="I32" s="178">
        <f t="shared" si="7"/>
        <v>0</v>
      </c>
      <c r="J32" s="178">
        <f t="shared" si="7"/>
        <v>0</v>
      </c>
      <c r="K32" s="178">
        <f t="shared" si="7"/>
        <v>0</v>
      </c>
      <c r="L32" s="178">
        <f t="shared" si="7"/>
        <v>576748</v>
      </c>
      <c r="M32" s="196">
        <f t="shared" si="7"/>
        <v>0</v>
      </c>
      <c r="N32" s="420">
        <f t="shared" si="7"/>
        <v>-555385</v>
      </c>
      <c r="O32" s="131">
        <f t="shared" si="7"/>
        <v>589228</v>
      </c>
      <c r="P32" s="196">
        <f t="shared" si="7"/>
        <v>-508228</v>
      </c>
      <c r="Q32" s="425">
        <f t="shared" si="7"/>
        <v>-373214</v>
      </c>
      <c r="R32" s="180">
        <f t="shared" si="7"/>
        <v>0</v>
      </c>
      <c r="S32" s="180">
        <f t="shared" si="7"/>
        <v>-20800</v>
      </c>
      <c r="T32" s="181">
        <f t="shared" si="7"/>
        <v>-161371</v>
      </c>
      <c r="U32" s="196"/>
      <c r="V32" s="181"/>
      <c r="W32" s="219"/>
      <c r="Y32" s="203">
        <f t="shared" si="0"/>
        <v>0</v>
      </c>
      <c r="AA32" s="420">
        <f aca="true" t="shared" si="8" ref="AA32:AF32">SUM(AA31:AA31)</f>
        <v>0</v>
      </c>
      <c r="AB32" s="420">
        <f t="shared" si="8"/>
        <v>0</v>
      </c>
      <c r="AC32" s="420">
        <f t="shared" si="8"/>
        <v>0</v>
      </c>
      <c r="AD32" s="420">
        <f t="shared" si="8"/>
        <v>0</v>
      </c>
      <c r="AE32" s="420">
        <f t="shared" si="8"/>
        <v>0</v>
      </c>
      <c r="AF32" s="420">
        <f t="shared" si="8"/>
        <v>0</v>
      </c>
      <c r="AG32" s="295">
        <f t="shared" si="1"/>
        <v>0</v>
      </c>
      <c r="AH32" s="290" t="str">
        <f t="shared" si="2"/>
        <v>OK</v>
      </c>
    </row>
    <row r="33" spans="1:34" ht="39" customHeight="1">
      <c r="A33" s="140">
        <v>25</v>
      </c>
      <c r="B33" s="163" t="s">
        <v>564</v>
      </c>
      <c r="C33" s="165" t="s">
        <v>563</v>
      </c>
      <c r="D33" s="124" t="s">
        <v>111</v>
      </c>
      <c r="E33" s="123" t="s">
        <v>484</v>
      </c>
      <c r="F33" s="207">
        <v>3125</v>
      </c>
      <c r="G33" s="207"/>
      <c r="H33" s="207"/>
      <c r="I33" s="207"/>
      <c r="J33" s="207"/>
      <c r="K33" s="207"/>
      <c r="L33" s="207">
        <v>4500</v>
      </c>
      <c r="M33" s="252"/>
      <c r="N33" s="106">
        <v>-3125</v>
      </c>
      <c r="O33" s="252">
        <v>4500</v>
      </c>
      <c r="P33" s="193"/>
      <c r="Q33" s="107"/>
      <c r="R33" s="108"/>
      <c r="S33" s="108"/>
      <c r="T33" s="92">
        <v>-3125</v>
      </c>
      <c r="U33" s="193"/>
      <c r="V33" s="230"/>
      <c r="W33" s="217" t="s">
        <v>397</v>
      </c>
      <c r="X33" s="140" t="s">
        <v>89</v>
      </c>
      <c r="Y33" s="203">
        <f t="shared" si="0"/>
        <v>0</v>
      </c>
      <c r="AE33" s="81"/>
      <c r="AG33" s="295">
        <f t="shared" si="1"/>
        <v>0</v>
      </c>
      <c r="AH33" s="290" t="str">
        <f t="shared" si="2"/>
        <v>OK</v>
      </c>
    </row>
    <row r="34" spans="1:34" ht="39" customHeight="1" thickBot="1">
      <c r="A34" s="140">
        <v>26</v>
      </c>
      <c r="B34" s="164"/>
      <c r="C34" s="168" t="s">
        <v>287</v>
      </c>
      <c r="D34" s="111" t="s">
        <v>440</v>
      </c>
      <c r="E34" s="111" t="s">
        <v>144</v>
      </c>
      <c r="F34" s="206">
        <v>35869</v>
      </c>
      <c r="G34" s="206"/>
      <c r="H34" s="206"/>
      <c r="I34" s="206"/>
      <c r="J34" s="206"/>
      <c r="K34" s="206"/>
      <c r="L34" s="206">
        <v>14423</v>
      </c>
      <c r="M34" s="253"/>
      <c r="N34" s="91">
        <v>-35869</v>
      </c>
      <c r="O34" s="253"/>
      <c r="P34" s="194"/>
      <c r="Q34" s="120"/>
      <c r="R34" s="121"/>
      <c r="S34" s="121"/>
      <c r="T34" s="122">
        <v>-35869</v>
      </c>
      <c r="U34" s="135"/>
      <c r="V34" s="225"/>
      <c r="W34" s="204" t="s">
        <v>145</v>
      </c>
      <c r="X34" s="140" t="s">
        <v>89</v>
      </c>
      <c r="Y34" s="203">
        <f t="shared" si="0"/>
        <v>0</v>
      </c>
      <c r="AE34" s="433"/>
      <c r="AG34" s="295">
        <f t="shared" si="1"/>
        <v>0</v>
      </c>
      <c r="AH34" s="290" t="str">
        <f t="shared" si="2"/>
        <v>OK</v>
      </c>
    </row>
    <row r="35" spans="1:34" ht="58.5" customHeight="1" thickBot="1">
      <c r="A35" s="140">
        <v>27</v>
      </c>
      <c r="B35" s="327"/>
      <c r="C35" s="325" t="s">
        <v>441</v>
      </c>
      <c r="D35" s="136" t="s">
        <v>442</v>
      </c>
      <c r="E35" s="136" t="s">
        <v>443</v>
      </c>
      <c r="F35" s="442">
        <v>87000</v>
      </c>
      <c r="G35" s="443"/>
      <c r="H35" s="443"/>
      <c r="I35" s="443"/>
      <c r="J35" s="443"/>
      <c r="K35" s="443"/>
      <c r="L35" s="443">
        <v>87000</v>
      </c>
      <c r="M35" s="443"/>
      <c r="N35" s="444">
        <v>-87000</v>
      </c>
      <c r="O35" s="445"/>
      <c r="P35" s="446"/>
      <c r="Q35" s="446"/>
      <c r="R35" s="287"/>
      <c r="S35" s="287"/>
      <c r="T35" s="447">
        <v>-87000</v>
      </c>
      <c r="U35" s="142"/>
      <c r="V35" s="138"/>
      <c r="W35" s="219" t="s">
        <v>306</v>
      </c>
      <c r="X35" s="140" t="s">
        <v>89</v>
      </c>
      <c r="Y35" s="203">
        <f t="shared" si="0"/>
        <v>0</v>
      </c>
      <c r="AA35" s="429"/>
      <c r="AB35" s="429"/>
      <c r="AC35" s="429"/>
      <c r="AD35" s="429"/>
      <c r="AE35" s="429"/>
      <c r="AF35" s="429"/>
      <c r="AG35" s="295">
        <f t="shared" si="1"/>
        <v>0</v>
      </c>
      <c r="AH35" s="290" t="str">
        <f t="shared" si="2"/>
        <v>OK</v>
      </c>
    </row>
    <row r="36" spans="2:34" ht="31.5" customHeight="1" thickBot="1">
      <c r="B36" s="170"/>
      <c r="C36" s="143"/>
      <c r="D36" s="130"/>
      <c r="E36" s="130" t="s">
        <v>71</v>
      </c>
      <c r="F36" s="178">
        <f>SUM(F33:F35)</f>
        <v>125994</v>
      </c>
      <c r="G36" s="178">
        <f aca="true" t="shared" si="9" ref="G36:T36">SUM(G33:G35)</f>
        <v>0</v>
      </c>
      <c r="H36" s="178">
        <f t="shared" si="9"/>
        <v>0</v>
      </c>
      <c r="I36" s="178">
        <f t="shared" si="9"/>
        <v>0</v>
      </c>
      <c r="J36" s="178">
        <f t="shared" si="9"/>
        <v>0</v>
      </c>
      <c r="K36" s="178">
        <f t="shared" si="9"/>
        <v>0</v>
      </c>
      <c r="L36" s="178">
        <f t="shared" si="9"/>
        <v>105923</v>
      </c>
      <c r="M36" s="196">
        <f t="shared" si="9"/>
        <v>0</v>
      </c>
      <c r="N36" s="420">
        <f t="shared" si="9"/>
        <v>-125994</v>
      </c>
      <c r="O36" s="131">
        <f t="shared" si="9"/>
        <v>4500</v>
      </c>
      <c r="P36" s="196">
        <f t="shared" si="9"/>
        <v>0</v>
      </c>
      <c r="Q36" s="425">
        <f t="shared" si="9"/>
        <v>0</v>
      </c>
      <c r="R36" s="180">
        <f t="shared" si="9"/>
        <v>0</v>
      </c>
      <c r="S36" s="180">
        <f t="shared" si="9"/>
        <v>0</v>
      </c>
      <c r="T36" s="181">
        <f t="shared" si="9"/>
        <v>-125994</v>
      </c>
      <c r="U36" s="196"/>
      <c r="V36" s="181"/>
      <c r="W36" s="219"/>
      <c r="Y36" s="203">
        <f t="shared" si="0"/>
        <v>0</v>
      </c>
      <c r="AA36" s="420">
        <f aca="true" t="shared" si="10" ref="AA36:AF36">SUM(AA33:AA35)</f>
        <v>0</v>
      </c>
      <c r="AB36" s="420">
        <f t="shared" si="10"/>
        <v>0</v>
      </c>
      <c r="AC36" s="420">
        <f t="shared" si="10"/>
        <v>0</v>
      </c>
      <c r="AD36" s="420">
        <f t="shared" si="10"/>
        <v>0</v>
      </c>
      <c r="AE36" s="420">
        <f t="shared" si="10"/>
        <v>0</v>
      </c>
      <c r="AF36" s="420">
        <f t="shared" si="10"/>
        <v>0</v>
      </c>
      <c r="AG36" s="295">
        <f t="shared" si="1"/>
        <v>0</v>
      </c>
      <c r="AH36" s="290" t="str">
        <f t="shared" si="2"/>
        <v>OK</v>
      </c>
    </row>
    <row r="37" spans="1:34" ht="31.5" customHeight="1">
      <c r="A37" s="140">
        <v>28</v>
      </c>
      <c r="B37" s="164" t="s">
        <v>529</v>
      </c>
      <c r="C37" s="273" t="s">
        <v>223</v>
      </c>
      <c r="D37" s="124" t="s">
        <v>224</v>
      </c>
      <c r="E37" s="123" t="s">
        <v>225</v>
      </c>
      <c r="F37" s="207">
        <v>10083</v>
      </c>
      <c r="G37" s="207"/>
      <c r="H37" s="207"/>
      <c r="I37" s="207"/>
      <c r="J37" s="207"/>
      <c r="K37" s="207"/>
      <c r="L37" s="207">
        <v>10306</v>
      </c>
      <c r="M37" s="252">
        <f>F37*0.9</f>
        <v>9074.7</v>
      </c>
      <c r="N37" s="106">
        <v>-9000</v>
      </c>
      <c r="O37" s="105"/>
      <c r="P37" s="106"/>
      <c r="Q37" s="107"/>
      <c r="R37" s="108"/>
      <c r="S37" s="108"/>
      <c r="T37" s="92">
        <v>-9000</v>
      </c>
      <c r="U37" s="193"/>
      <c r="V37" s="230"/>
      <c r="W37" s="217"/>
      <c r="X37" s="140" t="s">
        <v>89</v>
      </c>
      <c r="Y37" s="203">
        <f t="shared" si="0"/>
        <v>0</v>
      </c>
      <c r="AA37" s="135"/>
      <c r="AB37" s="135"/>
      <c r="AC37" s="135"/>
      <c r="AD37" s="135"/>
      <c r="AE37" s="135"/>
      <c r="AF37" s="135"/>
      <c r="AG37" s="295">
        <f t="shared" si="1"/>
        <v>0</v>
      </c>
      <c r="AH37" s="290" t="str">
        <f t="shared" si="2"/>
        <v>OK</v>
      </c>
    </row>
    <row r="38" spans="1:34" ht="31.5" customHeight="1">
      <c r="A38" s="140">
        <v>29</v>
      </c>
      <c r="B38" s="164"/>
      <c r="C38" s="167" t="s">
        <v>532</v>
      </c>
      <c r="D38" s="124" t="s">
        <v>533</v>
      </c>
      <c r="E38" s="123" t="s">
        <v>534</v>
      </c>
      <c r="F38" s="207">
        <v>720</v>
      </c>
      <c r="G38" s="207"/>
      <c r="H38" s="207"/>
      <c r="I38" s="207"/>
      <c r="J38" s="207"/>
      <c r="K38" s="207"/>
      <c r="L38" s="207">
        <v>790</v>
      </c>
      <c r="M38" s="252"/>
      <c r="N38" s="106">
        <v>-720</v>
      </c>
      <c r="O38" s="105">
        <v>1580</v>
      </c>
      <c r="P38" s="106"/>
      <c r="Q38" s="107"/>
      <c r="R38" s="108"/>
      <c r="S38" s="108"/>
      <c r="T38" s="92">
        <v>-720</v>
      </c>
      <c r="U38" s="193"/>
      <c r="V38" s="230"/>
      <c r="W38" s="217"/>
      <c r="X38" s="140" t="s">
        <v>89</v>
      </c>
      <c r="Y38" s="203">
        <f aca="true" t="shared" si="11" ref="Y38:Y69">N38-Q38-R38-S38-T38</f>
        <v>0</v>
      </c>
      <c r="AE38" s="81"/>
      <c r="AG38" s="295">
        <f aca="true" t="shared" si="12" ref="AG38:AG69">SUM(AA38:AF38)</f>
        <v>0</v>
      </c>
      <c r="AH38" s="290" t="str">
        <f aca="true" t="shared" si="13" ref="AH38:AH69">IF(R38=AG38,"OK","OUT")</f>
        <v>OK</v>
      </c>
    </row>
    <row r="39" spans="1:34" ht="49.5" customHeight="1">
      <c r="A39" s="140">
        <v>30</v>
      </c>
      <c r="B39" s="164"/>
      <c r="C39" s="165" t="s">
        <v>562</v>
      </c>
      <c r="D39" s="124" t="s">
        <v>561</v>
      </c>
      <c r="E39" s="123" t="s">
        <v>226</v>
      </c>
      <c r="F39" s="207">
        <v>14894</v>
      </c>
      <c r="G39" s="207"/>
      <c r="H39" s="207"/>
      <c r="I39" s="207"/>
      <c r="J39" s="207"/>
      <c r="K39" s="207"/>
      <c r="L39" s="207">
        <v>11509</v>
      </c>
      <c r="M39" s="252"/>
      <c r="N39" s="106">
        <v>-1050</v>
      </c>
      <c r="O39" s="105"/>
      <c r="P39" s="106"/>
      <c r="Q39" s="107"/>
      <c r="R39" s="108"/>
      <c r="S39" s="108"/>
      <c r="T39" s="92">
        <v>-1050</v>
      </c>
      <c r="U39" s="193"/>
      <c r="V39" s="230"/>
      <c r="W39" s="217" t="s">
        <v>227</v>
      </c>
      <c r="X39" s="140" t="s">
        <v>89</v>
      </c>
      <c r="Y39" s="203">
        <f t="shared" si="11"/>
        <v>0</v>
      </c>
      <c r="AG39" s="295">
        <f t="shared" si="12"/>
        <v>0</v>
      </c>
      <c r="AH39" s="290" t="str">
        <f t="shared" si="13"/>
        <v>OK</v>
      </c>
    </row>
    <row r="40" spans="1:34" ht="48" customHeight="1" thickBot="1">
      <c r="A40" s="140">
        <v>31</v>
      </c>
      <c r="B40" s="164"/>
      <c r="C40" s="325"/>
      <c r="D40" s="124" t="s">
        <v>400</v>
      </c>
      <c r="E40" s="123" t="s">
        <v>152</v>
      </c>
      <c r="F40" s="207">
        <v>5761</v>
      </c>
      <c r="G40" s="207"/>
      <c r="H40" s="207"/>
      <c r="I40" s="207"/>
      <c r="J40" s="207"/>
      <c r="K40" s="207"/>
      <c r="L40" s="207">
        <v>4500</v>
      </c>
      <c r="M40" s="252"/>
      <c r="N40" s="106">
        <v>-5761</v>
      </c>
      <c r="O40" s="105">
        <v>4537</v>
      </c>
      <c r="P40" s="106"/>
      <c r="Q40" s="107"/>
      <c r="R40" s="108"/>
      <c r="S40" s="108"/>
      <c r="T40" s="92">
        <v>-5761</v>
      </c>
      <c r="U40" s="193"/>
      <c r="V40" s="230"/>
      <c r="W40" s="218" t="s">
        <v>153</v>
      </c>
      <c r="X40" s="140" t="s">
        <v>89</v>
      </c>
      <c r="Y40" s="203">
        <f t="shared" si="11"/>
        <v>0</v>
      </c>
      <c r="AA40" s="81"/>
      <c r="AB40" s="81"/>
      <c r="AC40" s="81"/>
      <c r="AD40" s="81"/>
      <c r="AF40" s="81"/>
      <c r="AG40" s="295">
        <f t="shared" si="12"/>
        <v>0</v>
      </c>
      <c r="AH40" s="290" t="str">
        <f t="shared" si="13"/>
        <v>OK</v>
      </c>
    </row>
    <row r="41" spans="2:34" ht="31.5" customHeight="1" thickBot="1">
      <c r="B41" s="170"/>
      <c r="C41" s="143"/>
      <c r="D41" s="130"/>
      <c r="E41" s="130" t="s">
        <v>71</v>
      </c>
      <c r="F41" s="178">
        <f>SUM(F37:F40)</f>
        <v>31458</v>
      </c>
      <c r="G41" s="178">
        <f aca="true" t="shared" si="14" ref="G41:T41">SUM(G37:G40)</f>
        <v>0</v>
      </c>
      <c r="H41" s="178">
        <f t="shared" si="14"/>
        <v>0</v>
      </c>
      <c r="I41" s="178">
        <f t="shared" si="14"/>
        <v>0</v>
      </c>
      <c r="J41" s="178">
        <f t="shared" si="14"/>
        <v>0</v>
      </c>
      <c r="K41" s="178">
        <f t="shared" si="14"/>
        <v>0</v>
      </c>
      <c r="L41" s="178">
        <f t="shared" si="14"/>
        <v>27105</v>
      </c>
      <c r="M41" s="196">
        <f t="shared" si="14"/>
        <v>9074.7</v>
      </c>
      <c r="N41" s="420">
        <f t="shared" si="14"/>
        <v>-16531</v>
      </c>
      <c r="O41" s="131">
        <f t="shared" si="14"/>
        <v>6117</v>
      </c>
      <c r="P41" s="196">
        <f t="shared" si="14"/>
        <v>0</v>
      </c>
      <c r="Q41" s="425">
        <f t="shared" si="14"/>
        <v>0</v>
      </c>
      <c r="R41" s="180">
        <f t="shared" si="14"/>
        <v>0</v>
      </c>
      <c r="S41" s="180">
        <f t="shared" si="14"/>
        <v>0</v>
      </c>
      <c r="T41" s="181">
        <f t="shared" si="14"/>
        <v>-16531</v>
      </c>
      <c r="U41" s="196"/>
      <c r="V41" s="181"/>
      <c r="W41" s="219"/>
      <c r="Y41" s="203">
        <f t="shared" si="11"/>
        <v>0</v>
      </c>
      <c r="AA41" s="420">
        <f aca="true" t="shared" si="15" ref="AA41:AF41">SUM(AA37:AA40)</f>
        <v>0</v>
      </c>
      <c r="AB41" s="420">
        <f t="shared" si="15"/>
        <v>0</v>
      </c>
      <c r="AC41" s="420">
        <f t="shared" si="15"/>
        <v>0</v>
      </c>
      <c r="AD41" s="420">
        <f t="shared" si="15"/>
        <v>0</v>
      </c>
      <c r="AE41" s="420">
        <f t="shared" si="15"/>
        <v>0</v>
      </c>
      <c r="AF41" s="420">
        <f t="shared" si="15"/>
        <v>0</v>
      </c>
      <c r="AG41" s="295">
        <f t="shared" si="12"/>
        <v>0</v>
      </c>
      <c r="AH41" s="290" t="str">
        <f t="shared" si="13"/>
        <v>OK</v>
      </c>
    </row>
    <row r="42" spans="1:34" ht="55.5" customHeight="1">
      <c r="A42" s="140">
        <v>32</v>
      </c>
      <c r="B42" s="164" t="s">
        <v>74</v>
      </c>
      <c r="C42" s="173" t="s">
        <v>326</v>
      </c>
      <c r="D42" s="124" t="s">
        <v>327</v>
      </c>
      <c r="E42" s="123" t="s">
        <v>328</v>
      </c>
      <c r="F42" s="207">
        <v>36978</v>
      </c>
      <c r="G42" s="207"/>
      <c r="H42" s="207"/>
      <c r="I42" s="207"/>
      <c r="J42" s="207"/>
      <c r="K42" s="207"/>
      <c r="L42" s="207">
        <v>40073</v>
      </c>
      <c r="M42" s="252"/>
      <c r="N42" s="106">
        <v>-36978</v>
      </c>
      <c r="O42" s="105">
        <v>26107</v>
      </c>
      <c r="P42" s="106"/>
      <c r="Q42" s="107"/>
      <c r="R42" s="108"/>
      <c r="S42" s="108"/>
      <c r="T42" s="92">
        <v>-36978</v>
      </c>
      <c r="U42" s="193"/>
      <c r="V42" s="230"/>
      <c r="W42" s="218"/>
      <c r="X42" s="140" t="s">
        <v>89</v>
      </c>
      <c r="Y42" s="203">
        <f t="shared" si="11"/>
        <v>0</v>
      </c>
      <c r="AA42" s="81"/>
      <c r="AB42" s="81"/>
      <c r="AC42" s="81"/>
      <c r="AD42" s="81"/>
      <c r="AF42" s="81"/>
      <c r="AG42" s="295">
        <f t="shared" si="12"/>
        <v>0</v>
      </c>
      <c r="AH42" s="290" t="str">
        <f t="shared" si="13"/>
        <v>OK</v>
      </c>
    </row>
    <row r="43" spans="1:34" ht="55.5" customHeight="1">
      <c r="A43" s="140">
        <v>33</v>
      </c>
      <c r="B43" s="164"/>
      <c r="C43" s="167"/>
      <c r="D43" s="111" t="s">
        <v>329</v>
      </c>
      <c r="E43" s="123" t="s">
        <v>330</v>
      </c>
      <c r="F43" s="207">
        <v>710662</v>
      </c>
      <c r="G43" s="207"/>
      <c r="H43" s="207"/>
      <c r="I43" s="207"/>
      <c r="J43" s="207"/>
      <c r="K43" s="207"/>
      <c r="L43" s="207">
        <v>856753</v>
      </c>
      <c r="M43" s="252"/>
      <c r="N43" s="106">
        <v>-710662</v>
      </c>
      <c r="O43" s="105">
        <v>688353</v>
      </c>
      <c r="P43" s="193"/>
      <c r="Q43" s="107">
        <v>-710662</v>
      </c>
      <c r="R43" s="108"/>
      <c r="S43" s="108"/>
      <c r="T43" s="92"/>
      <c r="U43" s="193"/>
      <c r="V43" s="230"/>
      <c r="W43" s="204" t="s">
        <v>530</v>
      </c>
      <c r="X43" s="140" t="s">
        <v>89</v>
      </c>
      <c r="Y43" s="203">
        <f t="shared" si="11"/>
        <v>0</v>
      </c>
      <c r="AA43" s="438" t="s">
        <v>27</v>
      </c>
      <c r="AB43" s="438" t="s">
        <v>28</v>
      </c>
      <c r="AC43" s="439" t="s">
        <v>293</v>
      </c>
      <c r="AD43" s="439" t="s">
        <v>29</v>
      </c>
      <c r="AE43" s="439" t="s">
        <v>364</v>
      </c>
      <c r="AF43" s="438" t="s">
        <v>30</v>
      </c>
      <c r="AG43" s="295">
        <f t="shared" si="12"/>
        <v>0</v>
      </c>
      <c r="AH43" s="290" t="str">
        <f t="shared" si="13"/>
        <v>OK</v>
      </c>
    </row>
    <row r="44" spans="1:34" ht="54" customHeight="1">
      <c r="A44" s="140">
        <v>34</v>
      </c>
      <c r="B44" s="164"/>
      <c r="C44" s="165" t="s">
        <v>314</v>
      </c>
      <c r="D44" s="111" t="s">
        <v>336</v>
      </c>
      <c r="E44" s="123"/>
      <c r="F44" s="207">
        <v>8527777</v>
      </c>
      <c r="G44" s="207">
        <v>8527777</v>
      </c>
      <c r="H44" s="405">
        <v>4879554</v>
      </c>
      <c r="I44" s="405">
        <v>1013423</v>
      </c>
      <c r="J44" s="405">
        <v>1709700</v>
      </c>
      <c r="K44" s="405">
        <v>925100</v>
      </c>
      <c r="L44" s="207">
        <v>9529946</v>
      </c>
      <c r="M44" s="252">
        <f>F44*0.3</f>
        <v>2558333.1</v>
      </c>
      <c r="N44" s="106">
        <f aca="true" t="shared" si="16" ref="N44:N50">Q44+R44+S44+T44</f>
        <v>-2558333</v>
      </c>
      <c r="O44" s="105">
        <v>10314888</v>
      </c>
      <c r="P44" s="193"/>
      <c r="Q44" s="107">
        <v>-1463866</v>
      </c>
      <c r="R44" s="108">
        <v>-304027</v>
      </c>
      <c r="S44" s="108">
        <v>-512910</v>
      </c>
      <c r="T44" s="92">
        <v>-277530</v>
      </c>
      <c r="U44" s="193"/>
      <c r="V44" s="230"/>
      <c r="W44" s="204" t="s">
        <v>155</v>
      </c>
      <c r="X44" s="140" t="s">
        <v>89</v>
      </c>
      <c r="Y44" s="203">
        <f t="shared" si="11"/>
        <v>0</v>
      </c>
      <c r="AA44" s="428">
        <v>-300740</v>
      </c>
      <c r="AB44" s="428">
        <v>0</v>
      </c>
      <c r="AC44" s="432">
        <v>0</v>
      </c>
      <c r="AD44" s="432">
        <v>0</v>
      </c>
      <c r="AE44" s="432">
        <v>0</v>
      </c>
      <c r="AF44" s="432">
        <v>-3287</v>
      </c>
      <c r="AG44" s="295">
        <f t="shared" si="12"/>
        <v>-304027</v>
      </c>
      <c r="AH44" s="290" t="str">
        <f t="shared" si="13"/>
        <v>OK</v>
      </c>
    </row>
    <row r="45" spans="1:34" ht="45" customHeight="1">
      <c r="A45" s="140">
        <v>35</v>
      </c>
      <c r="B45" s="164"/>
      <c r="C45" s="167"/>
      <c r="D45" s="123" t="s">
        <v>500</v>
      </c>
      <c r="E45" s="123"/>
      <c r="F45" s="207">
        <v>4717443</v>
      </c>
      <c r="G45" s="207">
        <v>4717443</v>
      </c>
      <c r="H45" s="405">
        <v>0</v>
      </c>
      <c r="I45" s="405">
        <v>1777568</v>
      </c>
      <c r="J45" s="405">
        <v>0</v>
      </c>
      <c r="K45" s="405">
        <v>2939875</v>
      </c>
      <c r="L45" s="207">
        <v>5030462</v>
      </c>
      <c r="M45" s="252"/>
      <c r="N45" s="106">
        <f t="shared" si="16"/>
        <v>-1415232</v>
      </c>
      <c r="O45" s="105">
        <v>5300486</v>
      </c>
      <c r="P45" s="193"/>
      <c r="Q45" s="107">
        <v>0</v>
      </c>
      <c r="R45" s="108">
        <v>-533270</v>
      </c>
      <c r="S45" s="108">
        <v>0</v>
      </c>
      <c r="T45" s="92">
        <v>-881962</v>
      </c>
      <c r="U45" s="193"/>
      <c r="V45" s="230"/>
      <c r="W45" s="217" t="s">
        <v>509</v>
      </c>
      <c r="X45" s="140" t="s">
        <v>89</v>
      </c>
      <c r="Y45" s="203">
        <f t="shared" si="11"/>
        <v>0</v>
      </c>
      <c r="AA45" s="428">
        <v>-533270</v>
      </c>
      <c r="AB45" s="428">
        <v>0</v>
      </c>
      <c r="AC45" s="432">
        <v>0</v>
      </c>
      <c r="AD45" s="432">
        <v>0</v>
      </c>
      <c r="AE45" s="432">
        <v>0</v>
      </c>
      <c r="AF45" s="432">
        <v>0</v>
      </c>
      <c r="AG45" s="295">
        <f t="shared" si="12"/>
        <v>-533270</v>
      </c>
      <c r="AH45" s="290" t="str">
        <f t="shared" si="13"/>
        <v>OK</v>
      </c>
    </row>
    <row r="46" spans="1:34" ht="36" customHeight="1">
      <c r="A46" s="140">
        <v>36</v>
      </c>
      <c r="B46" s="164"/>
      <c r="C46" s="165" t="s">
        <v>501</v>
      </c>
      <c r="D46" s="129" t="s">
        <v>502</v>
      </c>
      <c r="E46" s="123"/>
      <c r="F46" s="207">
        <v>4589306</v>
      </c>
      <c r="G46" s="207">
        <v>4589306</v>
      </c>
      <c r="H46" s="405">
        <v>2388893</v>
      </c>
      <c r="I46" s="405">
        <v>661049</v>
      </c>
      <c r="J46" s="405">
        <v>1525200</v>
      </c>
      <c r="K46" s="405">
        <v>14164</v>
      </c>
      <c r="L46" s="207">
        <v>4264524</v>
      </c>
      <c r="M46" s="252">
        <f>F46*0.3</f>
        <v>1376791.8</v>
      </c>
      <c r="N46" s="106">
        <f t="shared" si="16"/>
        <v>-1376792</v>
      </c>
      <c r="O46" s="105">
        <v>5808840</v>
      </c>
      <c r="P46" s="193"/>
      <c r="Q46" s="107">
        <v>-716668</v>
      </c>
      <c r="R46" s="108">
        <v>-198315</v>
      </c>
      <c r="S46" s="108">
        <v>-457560</v>
      </c>
      <c r="T46" s="92">
        <v>-4249</v>
      </c>
      <c r="U46" s="193"/>
      <c r="V46" s="230"/>
      <c r="W46" s="217" t="s">
        <v>154</v>
      </c>
      <c r="X46" s="140" t="s">
        <v>89</v>
      </c>
      <c r="Y46" s="203">
        <f t="shared" si="11"/>
        <v>0</v>
      </c>
      <c r="AA46" s="428">
        <v>-198315</v>
      </c>
      <c r="AB46" s="428">
        <v>0</v>
      </c>
      <c r="AC46" s="432">
        <v>0</v>
      </c>
      <c r="AD46" s="432">
        <v>0</v>
      </c>
      <c r="AE46" s="432">
        <v>0</v>
      </c>
      <c r="AF46" s="432">
        <v>0</v>
      </c>
      <c r="AG46" s="295">
        <f t="shared" si="12"/>
        <v>-198315</v>
      </c>
      <c r="AH46" s="290" t="str">
        <f t="shared" si="13"/>
        <v>OK</v>
      </c>
    </row>
    <row r="47" spans="1:34" ht="42" customHeight="1">
      <c r="A47" s="140">
        <v>37</v>
      </c>
      <c r="B47" s="164"/>
      <c r="C47" s="165" t="s">
        <v>312</v>
      </c>
      <c r="D47" s="129" t="s">
        <v>313</v>
      </c>
      <c r="E47" s="123"/>
      <c r="F47" s="207">
        <v>36227</v>
      </c>
      <c r="G47" s="207">
        <v>36227</v>
      </c>
      <c r="H47" s="405">
        <v>20218</v>
      </c>
      <c r="I47" s="405">
        <v>0</v>
      </c>
      <c r="J47" s="405">
        <v>0</v>
      </c>
      <c r="K47" s="405">
        <v>16009</v>
      </c>
      <c r="L47" s="207">
        <v>58310</v>
      </c>
      <c r="M47" s="252"/>
      <c r="N47" s="106">
        <f t="shared" si="16"/>
        <v>-10868</v>
      </c>
      <c r="O47" s="105">
        <v>62818</v>
      </c>
      <c r="P47" s="193"/>
      <c r="Q47" s="107">
        <v>-6065</v>
      </c>
      <c r="R47" s="108">
        <v>0</v>
      </c>
      <c r="S47" s="108">
        <v>0</v>
      </c>
      <c r="T47" s="92">
        <v>-4803</v>
      </c>
      <c r="U47" s="193"/>
      <c r="V47" s="230"/>
      <c r="W47" s="217" t="s">
        <v>154</v>
      </c>
      <c r="X47" s="140" t="s">
        <v>89</v>
      </c>
      <c r="Y47" s="203">
        <f t="shared" si="11"/>
        <v>0</v>
      </c>
      <c r="AA47" s="428">
        <v>0</v>
      </c>
      <c r="AB47" s="428">
        <v>0</v>
      </c>
      <c r="AC47" s="432">
        <v>0</v>
      </c>
      <c r="AD47" s="432">
        <v>0</v>
      </c>
      <c r="AE47" s="432">
        <v>0</v>
      </c>
      <c r="AF47" s="432">
        <v>0</v>
      </c>
      <c r="AG47" s="295">
        <f t="shared" si="12"/>
        <v>0</v>
      </c>
      <c r="AH47" s="290" t="str">
        <f t="shared" si="13"/>
        <v>OK</v>
      </c>
    </row>
    <row r="48" spans="1:34" ht="31.5" customHeight="1">
      <c r="A48" s="140">
        <v>38</v>
      </c>
      <c r="B48" s="164"/>
      <c r="C48" s="165" t="s">
        <v>503</v>
      </c>
      <c r="D48" s="123" t="s">
        <v>504</v>
      </c>
      <c r="E48" s="123" t="s">
        <v>505</v>
      </c>
      <c r="F48" s="207">
        <v>985807</v>
      </c>
      <c r="G48" s="207">
        <v>985807</v>
      </c>
      <c r="H48" s="405">
        <v>477303</v>
      </c>
      <c r="I48" s="405">
        <v>95461</v>
      </c>
      <c r="J48" s="405">
        <v>409900</v>
      </c>
      <c r="K48" s="405">
        <v>3143</v>
      </c>
      <c r="L48" s="207">
        <v>1121509</v>
      </c>
      <c r="M48" s="252">
        <f>F48*0.5</f>
        <v>492903.5</v>
      </c>
      <c r="N48" s="106">
        <f t="shared" si="16"/>
        <v>-492902</v>
      </c>
      <c r="O48" s="105">
        <v>1311572</v>
      </c>
      <c r="P48" s="193"/>
      <c r="Q48" s="107">
        <v>-238651</v>
      </c>
      <c r="R48" s="108">
        <v>-47730</v>
      </c>
      <c r="S48" s="108">
        <v>-204950</v>
      </c>
      <c r="T48" s="92">
        <v>-1571</v>
      </c>
      <c r="U48" s="193"/>
      <c r="V48" s="230"/>
      <c r="W48" s="217" t="s">
        <v>432</v>
      </c>
      <c r="X48" s="140" t="s">
        <v>89</v>
      </c>
      <c r="Y48" s="203">
        <f t="shared" si="11"/>
        <v>0</v>
      </c>
      <c r="AA48" s="428">
        <v>-47730</v>
      </c>
      <c r="AB48" s="428">
        <v>0</v>
      </c>
      <c r="AC48" s="428">
        <v>0</v>
      </c>
      <c r="AD48" s="428">
        <v>0</v>
      </c>
      <c r="AE48" s="428">
        <v>0</v>
      </c>
      <c r="AF48" s="428">
        <v>0</v>
      </c>
      <c r="AG48" s="295">
        <f t="shared" si="12"/>
        <v>-47730</v>
      </c>
      <c r="AH48" s="290" t="str">
        <f t="shared" si="13"/>
        <v>OK</v>
      </c>
    </row>
    <row r="49" spans="1:34" ht="31.5" customHeight="1">
      <c r="A49" s="140">
        <v>39</v>
      </c>
      <c r="B49" s="164"/>
      <c r="C49" s="167"/>
      <c r="D49" s="123" t="s">
        <v>504</v>
      </c>
      <c r="E49" s="123" t="s">
        <v>506</v>
      </c>
      <c r="F49" s="207">
        <f>1486113-F48</f>
        <v>500306</v>
      </c>
      <c r="G49" s="207">
        <f>1486113-G48</f>
        <v>500306</v>
      </c>
      <c r="H49" s="405">
        <v>267907</v>
      </c>
      <c r="I49" s="405">
        <v>706</v>
      </c>
      <c r="J49" s="405">
        <v>177900</v>
      </c>
      <c r="K49" s="405">
        <v>53793</v>
      </c>
      <c r="L49" s="207">
        <v>669868</v>
      </c>
      <c r="M49" s="252">
        <f>F49*0.3</f>
        <v>150091.8</v>
      </c>
      <c r="N49" s="106">
        <f t="shared" si="16"/>
        <v>-150092</v>
      </c>
      <c r="O49" s="105">
        <v>588633</v>
      </c>
      <c r="P49" s="193"/>
      <c r="Q49" s="107">
        <v>-80372</v>
      </c>
      <c r="R49" s="108">
        <v>-212</v>
      </c>
      <c r="S49" s="108">
        <v>-53370</v>
      </c>
      <c r="T49" s="92">
        <v>-16138</v>
      </c>
      <c r="U49" s="193"/>
      <c r="V49" s="230"/>
      <c r="W49" s="217" t="s">
        <v>156</v>
      </c>
      <c r="X49" s="140" t="s">
        <v>89</v>
      </c>
      <c r="Y49" s="203">
        <f t="shared" si="11"/>
        <v>0</v>
      </c>
      <c r="AA49" s="135">
        <v>0</v>
      </c>
      <c r="AB49" s="81">
        <v>0</v>
      </c>
      <c r="AC49" s="81">
        <v>-100</v>
      </c>
      <c r="AD49" s="81">
        <v>0</v>
      </c>
      <c r="AE49" s="81">
        <v>0</v>
      </c>
      <c r="AF49" s="81">
        <v>-112</v>
      </c>
      <c r="AG49" s="295">
        <f t="shared" si="12"/>
        <v>-212</v>
      </c>
      <c r="AH49" s="290" t="str">
        <f t="shared" si="13"/>
        <v>OK</v>
      </c>
    </row>
    <row r="50" spans="1:34" ht="45.75" customHeight="1" thickBot="1">
      <c r="A50" s="140">
        <v>40</v>
      </c>
      <c r="B50" s="164"/>
      <c r="C50" s="168" t="s">
        <v>507</v>
      </c>
      <c r="D50" s="123" t="s">
        <v>508</v>
      </c>
      <c r="E50" s="123"/>
      <c r="F50" s="207">
        <v>1666558</v>
      </c>
      <c r="G50" s="207">
        <v>1666558</v>
      </c>
      <c r="H50" s="405">
        <v>862447</v>
      </c>
      <c r="I50" s="405">
        <v>59455</v>
      </c>
      <c r="J50" s="405">
        <v>734100</v>
      </c>
      <c r="K50" s="405">
        <v>10556</v>
      </c>
      <c r="L50" s="207">
        <v>2200560</v>
      </c>
      <c r="M50" s="252">
        <f>F50*0.3</f>
        <v>499967.39999999997</v>
      </c>
      <c r="N50" s="106">
        <f t="shared" si="16"/>
        <v>-499967</v>
      </c>
      <c r="O50" s="105">
        <v>486535</v>
      </c>
      <c r="P50" s="193"/>
      <c r="Q50" s="107">
        <v>-258734</v>
      </c>
      <c r="R50" s="108">
        <v>-17836</v>
      </c>
      <c r="S50" s="108">
        <v>-220230</v>
      </c>
      <c r="T50" s="92">
        <v>-3167</v>
      </c>
      <c r="U50" s="193"/>
      <c r="V50" s="230"/>
      <c r="W50" s="217" t="s">
        <v>157</v>
      </c>
      <c r="X50" s="140" t="s">
        <v>89</v>
      </c>
      <c r="Y50" s="203">
        <f t="shared" si="11"/>
        <v>0</v>
      </c>
      <c r="AA50" s="135">
        <v>-17836</v>
      </c>
      <c r="AB50" s="81">
        <v>0</v>
      </c>
      <c r="AC50" s="81">
        <v>0</v>
      </c>
      <c r="AD50" s="81">
        <v>0</v>
      </c>
      <c r="AE50" s="81">
        <v>0</v>
      </c>
      <c r="AF50" s="81">
        <v>0</v>
      </c>
      <c r="AG50" s="295">
        <f t="shared" si="12"/>
        <v>-17836</v>
      </c>
      <c r="AH50" s="290" t="str">
        <f t="shared" si="13"/>
        <v>OK</v>
      </c>
    </row>
    <row r="51" spans="2:34" ht="31.5" customHeight="1" thickBot="1">
      <c r="B51" s="170"/>
      <c r="C51" s="143"/>
      <c r="D51" s="130"/>
      <c r="E51" s="130" t="s">
        <v>71</v>
      </c>
      <c r="F51" s="178">
        <f>SUM(F42:F50)</f>
        <v>21771064</v>
      </c>
      <c r="G51" s="178">
        <f aca="true" t="shared" si="17" ref="G51:T51">SUM(G42:G50)</f>
        <v>21023424</v>
      </c>
      <c r="H51" s="178">
        <f t="shared" si="17"/>
        <v>8896322</v>
      </c>
      <c r="I51" s="178">
        <f t="shared" si="17"/>
        <v>3607662</v>
      </c>
      <c r="J51" s="178">
        <f t="shared" si="17"/>
        <v>4556800</v>
      </c>
      <c r="K51" s="178">
        <f t="shared" si="17"/>
        <v>3962640</v>
      </c>
      <c r="L51" s="178">
        <f t="shared" si="17"/>
        <v>23772005</v>
      </c>
      <c r="M51" s="196">
        <f t="shared" si="17"/>
        <v>5078087.600000001</v>
      </c>
      <c r="N51" s="420">
        <f t="shared" si="17"/>
        <v>-7251826</v>
      </c>
      <c r="O51" s="131">
        <f t="shared" si="17"/>
        <v>24588232</v>
      </c>
      <c r="P51" s="196">
        <f t="shared" si="17"/>
        <v>0</v>
      </c>
      <c r="Q51" s="425">
        <f t="shared" si="17"/>
        <v>-3475018</v>
      </c>
      <c r="R51" s="180">
        <f t="shared" si="17"/>
        <v>-1101390</v>
      </c>
      <c r="S51" s="180">
        <f t="shared" si="17"/>
        <v>-1449020</v>
      </c>
      <c r="T51" s="181">
        <f t="shared" si="17"/>
        <v>-1226398</v>
      </c>
      <c r="U51" s="196"/>
      <c r="V51" s="181"/>
      <c r="W51" s="219"/>
      <c r="Y51" s="203">
        <f t="shared" si="11"/>
        <v>0</v>
      </c>
      <c r="AA51" s="420">
        <f aca="true" t="shared" si="18" ref="AA51:AF51">SUM(AA42:AA50)</f>
        <v>-1097891</v>
      </c>
      <c r="AB51" s="420">
        <f t="shared" si="18"/>
        <v>0</v>
      </c>
      <c r="AC51" s="420">
        <f t="shared" si="18"/>
        <v>-100</v>
      </c>
      <c r="AD51" s="420">
        <f t="shared" si="18"/>
        <v>0</v>
      </c>
      <c r="AE51" s="420">
        <f t="shared" si="18"/>
        <v>0</v>
      </c>
      <c r="AF51" s="420">
        <f t="shared" si="18"/>
        <v>-3399</v>
      </c>
      <c r="AG51" s="295">
        <f t="shared" si="12"/>
        <v>-1101390</v>
      </c>
      <c r="AH51" s="290" t="str">
        <f t="shared" si="13"/>
        <v>OK</v>
      </c>
    </row>
    <row r="52" spans="1:34" ht="56.25" customHeight="1">
      <c r="A52" s="140">
        <v>41</v>
      </c>
      <c r="B52" s="163" t="s">
        <v>526</v>
      </c>
      <c r="C52" s="165" t="s">
        <v>527</v>
      </c>
      <c r="D52" s="123" t="s">
        <v>50</v>
      </c>
      <c r="E52" s="123" t="s">
        <v>365</v>
      </c>
      <c r="F52" s="207">
        <v>3139761</v>
      </c>
      <c r="G52" s="207"/>
      <c r="H52" s="207"/>
      <c r="I52" s="207"/>
      <c r="J52" s="207"/>
      <c r="K52" s="207"/>
      <c r="L52" s="207">
        <v>3294780</v>
      </c>
      <c r="M52" s="252">
        <f>F52*0.5</f>
        <v>1569880.5</v>
      </c>
      <c r="N52" s="106">
        <v>-1569000</v>
      </c>
      <c r="O52" s="105"/>
      <c r="P52" s="193"/>
      <c r="Q52" s="107"/>
      <c r="R52" s="108"/>
      <c r="S52" s="108"/>
      <c r="T52" s="92">
        <v>-1569000</v>
      </c>
      <c r="U52" s="193"/>
      <c r="V52" s="230"/>
      <c r="W52" s="217" t="s">
        <v>366</v>
      </c>
      <c r="X52" s="140" t="s">
        <v>89</v>
      </c>
      <c r="Y52" s="203">
        <f t="shared" si="11"/>
        <v>0</v>
      </c>
      <c r="AB52" s="81"/>
      <c r="AE52" s="81"/>
      <c r="AG52" s="295">
        <f t="shared" si="12"/>
        <v>0</v>
      </c>
      <c r="AH52" s="290" t="str">
        <f t="shared" si="13"/>
        <v>OK</v>
      </c>
    </row>
    <row r="53" spans="1:34" ht="38.25" customHeight="1">
      <c r="A53" s="140">
        <v>42</v>
      </c>
      <c r="B53" s="164"/>
      <c r="C53" s="168" t="s">
        <v>356</v>
      </c>
      <c r="D53" s="123" t="s">
        <v>51</v>
      </c>
      <c r="E53" s="123"/>
      <c r="F53" s="207">
        <v>321482</v>
      </c>
      <c r="G53" s="207">
        <v>321482</v>
      </c>
      <c r="H53" s="405"/>
      <c r="I53" s="405">
        <v>9809</v>
      </c>
      <c r="J53" s="405"/>
      <c r="K53" s="405">
        <v>311673</v>
      </c>
      <c r="L53" s="207">
        <v>796439</v>
      </c>
      <c r="M53" s="252">
        <f>F53*0.4</f>
        <v>128592.8</v>
      </c>
      <c r="N53" s="106">
        <f>Q53+R53+S53+T53</f>
        <v>-128593</v>
      </c>
      <c r="O53" s="105" t="s">
        <v>367</v>
      </c>
      <c r="P53" s="193"/>
      <c r="Q53" s="107">
        <v>0</v>
      </c>
      <c r="R53" s="108">
        <v>-3924</v>
      </c>
      <c r="S53" s="108">
        <v>0</v>
      </c>
      <c r="T53" s="92">
        <v>-124669</v>
      </c>
      <c r="U53" s="193"/>
      <c r="V53" s="230"/>
      <c r="W53" s="217" t="s">
        <v>405</v>
      </c>
      <c r="X53" s="140" t="s">
        <v>89</v>
      </c>
      <c r="Y53" s="203">
        <f t="shared" si="11"/>
        <v>0</v>
      </c>
      <c r="AA53" s="140">
        <v>0</v>
      </c>
      <c r="AB53" s="140">
        <v>-1962</v>
      </c>
      <c r="AC53" s="140">
        <v>0</v>
      </c>
      <c r="AD53" s="140">
        <v>0</v>
      </c>
      <c r="AE53" s="140">
        <v>0</v>
      </c>
      <c r="AF53" s="140">
        <v>-1962</v>
      </c>
      <c r="AG53" s="295">
        <f t="shared" si="12"/>
        <v>-3924</v>
      </c>
      <c r="AH53" s="290" t="str">
        <f t="shared" si="13"/>
        <v>OK</v>
      </c>
    </row>
    <row r="54" spans="1:34" ht="37.5" customHeight="1">
      <c r="A54" s="140">
        <v>43</v>
      </c>
      <c r="B54" s="164"/>
      <c r="C54" s="305" t="s">
        <v>393</v>
      </c>
      <c r="D54" s="111" t="s">
        <v>394</v>
      </c>
      <c r="E54" s="111" t="s">
        <v>331</v>
      </c>
      <c r="F54" s="206">
        <v>2517243</v>
      </c>
      <c r="G54" s="206"/>
      <c r="H54" s="206"/>
      <c r="I54" s="206"/>
      <c r="J54" s="206"/>
      <c r="K54" s="206"/>
      <c r="L54" s="206">
        <v>3012768</v>
      </c>
      <c r="M54" s="253"/>
      <c r="N54" s="91">
        <v>-2517243</v>
      </c>
      <c r="O54" s="119">
        <v>2758307</v>
      </c>
      <c r="P54" s="194"/>
      <c r="Q54" s="120"/>
      <c r="R54" s="121"/>
      <c r="S54" s="121"/>
      <c r="T54" s="122">
        <v>-2517243</v>
      </c>
      <c r="U54" s="194"/>
      <c r="V54" s="224"/>
      <c r="W54" s="204" t="s">
        <v>333</v>
      </c>
      <c r="X54" s="140" t="s">
        <v>340</v>
      </c>
      <c r="Y54" s="203">
        <f t="shared" si="11"/>
        <v>0</v>
      </c>
      <c r="AA54" s="81"/>
      <c r="AB54" s="231"/>
      <c r="AC54" s="81"/>
      <c r="AD54" s="81"/>
      <c r="AE54" s="81"/>
      <c r="AF54" s="81"/>
      <c r="AG54" s="295">
        <f t="shared" si="12"/>
        <v>0</v>
      </c>
      <c r="AH54" s="290" t="str">
        <f t="shared" si="13"/>
        <v>OK</v>
      </c>
    </row>
    <row r="55" spans="1:34" ht="50.25" customHeight="1">
      <c r="A55" s="140">
        <v>44</v>
      </c>
      <c r="B55" s="164"/>
      <c r="C55" s="166"/>
      <c r="D55" s="129" t="s">
        <v>394</v>
      </c>
      <c r="E55" s="129" t="s">
        <v>332</v>
      </c>
      <c r="F55" s="208">
        <v>56676</v>
      </c>
      <c r="G55" s="208"/>
      <c r="H55" s="208"/>
      <c r="I55" s="208"/>
      <c r="J55" s="208"/>
      <c r="K55" s="208"/>
      <c r="L55" s="208">
        <v>64394</v>
      </c>
      <c r="M55" s="182"/>
      <c r="N55" s="115">
        <v>-56676</v>
      </c>
      <c r="O55" s="114">
        <v>71671</v>
      </c>
      <c r="P55" s="135"/>
      <c r="Q55" s="116"/>
      <c r="R55" s="117"/>
      <c r="S55" s="117"/>
      <c r="T55" s="118">
        <v>-56676</v>
      </c>
      <c r="U55" s="135"/>
      <c r="V55" s="225"/>
      <c r="W55" s="218"/>
      <c r="X55" s="140" t="s">
        <v>89</v>
      </c>
      <c r="Y55" s="203">
        <f t="shared" si="11"/>
        <v>0</v>
      </c>
      <c r="AA55" s="81"/>
      <c r="AG55" s="295">
        <f t="shared" si="12"/>
        <v>0</v>
      </c>
      <c r="AH55" s="290" t="str">
        <f t="shared" si="13"/>
        <v>OK</v>
      </c>
    </row>
    <row r="56" spans="1:34" ht="50.25" customHeight="1" thickBot="1">
      <c r="A56" s="140">
        <v>45</v>
      </c>
      <c r="B56" s="164"/>
      <c r="C56" s="166"/>
      <c r="D56" s="111" t="s">
        <v>394</v>
      </c>
      <c r="E56" s="111" t="s">
        <v>528</v>
      </c>
      <c r="F56" s="206">
        <v>4073</v>
      </c>
      <c r="G56" s="206"/>
      <c r="H56" s="206"/>
      <c r="I56" s="206"/>
      <c r="J56" s="206"/>
      <c r="K56" s="206"/>
      <c r="L56" s="206">
        <v>4073</v>
      </c>
      <c r="M56" s="253"/>
      <c r="N56" s="91">
        <v>-4073</v>
      </c>
      <c r="O56" s="119">
        <v>4073</v>
      </c>
      <c r="P56" s="194"/>
      <c r="Q56" s="120"/>
      <c r="R56" s="121"/>
      <c r="S56" s="121"/>
      <c r="T56" s="122">
        <v>-4073</v>
      </c>
      <c r="U56" s="194"/>
      <c r="V56" s="224"/>
      <c r="W56" s="204"/>
      <c r="X56" s="140" t="s">
        <v>89</v>
      </c>
      <c r="Y56" s="203">
        <f t="shared" si="11"/>
        <v>0</v>
      </c>
      <c r="AA56" s="81"/>
      <c r="AB56" s="81"/>
      <c r="AC56" s="81"/>
      <c r="AD56" s="81"/>
      <c r="AE56" s="81"/>
      <c r="AF56" s="81"/>
      <c r="AG56" s="295">
        <f t="shared" si="12"/>
        <v>0</v>
      </c>
      <c r="AH56" s="290" t="str">
        <f t="shared" si="13"/>
        <v>OK</v>
      </c>
    </row>
    <row r="57" spans="1:34" ht="50.25" customHeight="1" thickBot="1">
      <c r="A57" s="140">
        <v>46</v>
      </c>
      <c r="B57" s="164"/>
      <c r="C57" s="166"/>
      <c r="D57" s="130" t="s">
        <v>394</v>
      </c>
      <c r="E57" s="130" t="s">
        <v>302</v>
      </c>
      <c r="F57" s="400">
        <v>1125</v>
      </c>
      <c r="G57" s="180"/>
      <c r="H57" s="180"/>
      <c r="I57" s="180"/>
      <c r="J57" s="180"/>
      <c r="K57" s="180"/>
      <c r="L57" s="180">
        <v>1144</v>
      </c>
      <c r="M57" s="180"/>
      <c r="N57" s="397">
        <v>-1125</v>
      </c>
      <c r="O57" s="131">
        <v>2818</v>
      </c>
      <c r="P57" s="172"/>
      <c r="Q57" s="172"/>
      <c r="R57" s="134"/>
      <c r="S57" s="134"/>
      <c r="T57" s="138">
        <v>-1125</v>
      </c>
      <c r="U57" s="142"/>
      <c r="V57" s="138"/>
      <c r="W57" s="219"/>
      <c r="X57" s="140" t="s">
        <v>89</v>
      </c>
      <c r="Y57" s="203">
        <f t="shared" si="11"/>
        <v>0</v>
      </c>
      <c r="AA57" s="429"/>
      <c r="AB57" s="429"/>
      <c r="AC57" s="429"/>
      <c r="AD57" s="429"/>
      <c r="AE57" s="429"/>
      <c r="AF57" s="429"/>
      <c r="AG57" s="295">
        <f t="shared" si="12"/>
        <v>0</v>
      </c>
      <c r="AH57" s="290" t="str">
        <f t="shared" si="13"/>
        <v>OK</v>
      </c>
    </row>
    <row r="58" spans="1:34" ht="50.25" customHeight="1">
      <c r="A58" s="140">
        <v>47</v>
      </c>
      <c r="B58" s="164"/>
      <c r="C58" s="166"/>
      <c r="D58" s="123" t="s">
        <v>394</v>
      </c>
      <c r="E58" s="123" t="s">
        <v>303</v>
      </c>
      <c r="F58" s="207">
        <v>1034</v>
      </c>
      <c r="G58" s="207"/>
      <c r="H58" s="207"/>
      <c r="I58" s="207"/>
      <c r="J58" s="207"/>
      <c r="K58" s="207"/>
      <c r="L58" s="207">
        <v>1194</v>
      </c>
      <c r="M58" s="252"/>
      <c r="N58" s="106">
        <v>-1034</v>
      </c>
      <c r="O58" s="105">
        <v>1194</v>
      </c>
      <c r="P58" s="193"/>
      <c r="Q58" s="193"/>
      <c r="R58" s="108"/>
      <c r="S58" s="108"/>
      <c r="T58" s="92">
        <v>-1034</v>
      </c>
      <c r="U58" s="193"/>
      <c r="V58" s="230"/>
      <c r="W58" s="217"/>
      <c r="X58" s="140" t="s">
        <v>89</v>
      </c>
      <c r="Y58" s="203">
        <f t="shared" si="11"/>
        <v>0</v>
      </c>
      <c r="AA58" s="81"/>
      <c r="AB58" s="81"/>
      <c r="AC58" s="81"/>
      <c r="AD58" s="81"/>
      <c r="AE58" s="81"/>
      <c r="AF58" s="81"/>
      <c r="AG58" s="295">
        <f t="shared" si="12"/>
        <v>0</v>
      </c>
      <c r="AH58" s="290" t="str">
        <f t="shared" si="13"/>
        <v>OK</v>
      </c>
    </row>
    <row r="59" spans="1:34" ht="50.25" customHeight="1" thickBot="1">
      <c r="A59" s="140">
        <v>48</v>
      </c>
      <c r="B59" s="327"/>
      <c r="C59" s="325"/>
      <c r="D59" s="123" t="s">
        <v>401</v>
      </c>
      <c r="E59" s="123" t="s">
        <v>395</v>
      </c>
      <c r="F59" s="207">
        <v>75700</v>
      </c>
      <c r="G59" s="207"/>
      <c r="H59" s="207"/>
      <c r="I59" s="207"/>
      <c r="J59" s="207"/>
      <c r="K59" s="207"/>
      <c r="L59" s="207">
        <v>131000</v>
      </c>
      <c r="M59" s="252">
        <f>F59*0.5</f>
        <v>37850</v>
      </c>
      <c r="N59" s="106">
        <v>-37000</v>
      </c>
      <c r="O59" s="105">
        <v>150000</v>
      </c>
      <c r="P59" s="193"/>
      <c r="Q59" s="107"/>
      <c r="R59" s="108"/>
      <c r="S59" s="108"/>
      <c r="T59" s="92">
        <v>-37000</v>
      </c>
      <c r="U59" s="193"/>
      <c r="V59" s="230"/>
      <c r="W59" s="217" t="s">
        <v>396</v>
      </c>
      <c r="X59" s="140" t="s">
        <v>89</v>
      </c>
      <c r="Y59" s="203">
        <f t="shared" si="11"/>
        <v>0</v>
      </c>
      <c r="AG59" s="295">
        <f t="shared" si="12"/>
        <v>0</v>
      </c>
      <c r="AH59" s="290" t="str">
        <f t="shared" si="13"/>
        <v>OK</v>
      </c>
    </row>
    <row r="60" spans="2:34" ht="31.5" customHeight="1" thickBot="1">
      <c r="B60" s="170"/>
      <c r="C60" s="143"/>
      <c r="D60" s="130"/>
      <c r="E60" s="130" t="s">
        <v>71</v>
      </c>
      <c r="F60" s="178">
        <f>SUM(F52:F59)</f>
        <v>6117094</v>
      </c>
      <c r="G60" s="178">
        <f aca="true" t="shared" si="19" ref="G60:T60">SUM(G52:G59)</f>
        <v>321482</v>
      </c>
      <c r="H60" s="178">
        <f t="shared" si="19"/>
        <v>0</v>
      </c>
      <c r="I60" s="178">
        <f t="shared" si="19"/>
        <v>9809</v>
      </c>
      <c r="J60" s="178">
        <f t="shared" si="19"/>
        <v>0</v>
      </c>
      <c r="K60" s="178">
        <f t="shared" si="19"/>
        <v>311673</v>
      </c>
      <c r="L60" s="178">
        <f t="shared" si="19"/>
        <v>7305792</v>
      </c>
      <c r="M60" s="196">
        <f t="shared" si="19"/>
        <v>1736323.3</v>
      </c>
      <c r="N60" s="420">
        <f t="shared" si="19"/>
        <v>-4314744</v>
      </c>
      <c r="O60" s="131">
        <f t="shared" si="19"/>
        <v>2988063</v>
      </c>
      <c r="P60" s="196">
        <f t="shared" si="19"/>
        <v>0</v>
      </c>
      <c r="Q60" s="425">
        <f t="shared" si="19"/>
        <v>0</v>
      </c>
      <c r="R60" s="180">
        <f t="shared" si="19"/>
        <v>-3924</v>
      </c>
      <c r="S60" s="180">
        <f t="shared" si="19"/>
        <v>0</v>
      </c>
      <c r="T60" s="181">
        <f t="shared" si="19"/>
        <v>-4310820</v>
      </c>
      <c r="U60" s="196"/>
      <c r="V60" s="181"/>
      <c r="W60" s="219"/>
      <c r="Y60" s="203">
        <f t="shared" si="11"/>
        <v>0</v>
      </c>
      <c r="AA60" s="420">
        <f aca="true" t="shared" si="20" ref="AA60:AF60">SUM(AA52:AA59)</f>
        <v>0</v>
      </c>
      <c r="AB60" s="420">
        <f t="shared" si="20"/>
        <v>-1962</v>
      </c>
      <c r="AC60" s="420">
        <f t="shared" si="20"/>
        <v>0</v>
      </c>
      <c r="AD60" s="420">
        <f t="shared" si="20"/>
        <v>0</v>
      </c>
      <c r="AE60" s="420">
        <f t="shared" si="20"/>
        <v>0</v>
      </c>
      <c r="AF60" s="420">
        <f t="shared" si="20"/>
        <v>-1962</v>
      </c>
      <c r="AG60" s="295">
        <f t="shared" si="12"/>
        <v>-3924</v>
      </c>
      <c r="AH60" s="290" t="str">
        <f t="shared" si="13"/>
        <v>OK</v>
      </c>
    </row>
    <row r="61" spans="1:34" ht="72.75" customHeight="1">
      <c r="A61" s="140">
        <v>49</v>
      </c>
      <c r="B61" s="164" t="s">
        <v>26</v>
      </c>
      <c r="C61" s="165" t="s">
        <v>60</v>
      </c>
      <c r="D61" s="123" t="s">
        <v>112</v>
      </c>
      <c r="E61" s="123"/>
      <c r="F61" s="207">
        <v>2479283</v>
      </c>
      <c r="G61" s="207"/>
      <c r="H61" s="207"/>
      <c r="I61" s="207"/>
      <c r="J61" s="207"/>
      <c r="K61" s="207"/>
      <c r="L61" s="207">
        <v>12433327</v>
      </c>
      <c r="M61" s="252">
        <f>F61*0.5</f>
        <v>1239641.5</v>
      </c>
      <c r="N61" s="106">
        <v>-1239000</v>
      </c>
      <c r="O61" s="105">
        <v>12403968</v>
      </c>
      <c r="P61" s="193"/>
      <c r="Q61" s="107"/>
      <c r="R61" s="108">
        <v>-1239000</v>
      </c>
      <c r="S61" s="108"/>
      <c r="T61" s="92"/>
      <c r="U61" s="193"/>
      <c r="V61" s="230"/>
      <c r="W61" s="217" t="s">
        <v>32</v>
      </c>
      <c r="X61" s="140" t="s">
        <v>89</v>
      </c>
      <c r="Y61" s="203">
        <f t="shared" si="11"/>
        <v>0</v>
      </c>
      <c r="AE61" s="135">
        <v>-1239000</v>
      </c>
      <c r="AG61" s="295">
        <f t="shared" si="12"/>
        <v>-1239000</v>
      </c>
      <c r="AH61" s="290" t="str">
        <f t="shared" si="13"/>
        <v>OK</v>
      </c>
    </row>
    <row r="62" spans="1:34" ht="50.25" customHeight="1">
      <c r="A62" s="140">
        <v>50</v>
      </c>
      <c r="B62" s="164"/>
      <c r="C62" s="165" t="s">
        <v>368</v>
      </c>
      <c r="D62" s="123" t="s">
        <v>310</v>
      </c>
      <c r="E62" s="123"/>
      <c r="F62" s="207">
        <v>289481</v>
      </c>
      <c r="G62" s="207"/>
      <c r="H62" s="207"/>
      <c r="I62" s="207">
        <v>24527</v>
      </c>
      <c r="J62" s="207"/>
      <c r="K62" s="207">
        <v>264954</v>
      </c>
      <c r="L62" s="207">
        <v>335722</v>
      </c>
      <c r="M62" s="252"/>
      <c r="N62" s="106">
        <f>Q62+R62+S62+T62</f>
        <v>-101318</v>
      </c>
      <c r="O62" s="105">
        <v>5774883</v>
      </c>
      <c r="P62" s="193"/>
      <c r="Q62" s="107">
        <v>0</v>
      </c>
      <c r="R62" s="108">
        <v>-8584</v>
      </c>
      <c r="S62" s="108">
        <v>0</v>
      </c>
      <c r="T62" s="92">
        <v>-92734</v>
      </c>
      <c r="U62" s="193"/>
      <c r="V62" s="230"/>
      <c r="W62" s="217" t="s">
        <v>43</v>
      </c>
      <c r="X62" s="140" t="s">
        <v>89</v>
      </c>
      <c r="Y62" s="203">
        <f t="shared" si="11"/>
        <v>0</v>
      </c>
      <c r="AA62" s="140">
        <v>-5434</v>
      </c>
      <c r="AF62" s="140">
        <v>-3150</v>
      </c>
      <c r="AG62" s="295">
        <f t="shared" si="12"/>
        <v>-8584</v>
      </c>
      <c r="AH62" s="290" t="str">
        <f t="shared" si="13"/>
        <v>OK</v>
      </c>
    </row>
    <row r="63" spans="1:34" ht="50.25" customHeight="1">
      <c r="A63" s="140">
        <v>51</v>
      </c>
      <c r="B63" s="164"/>
      <c r="C63" s="166"/>
      <c r="D63" s="123" t="s">
        <v>428</v>
      </c>
      <c r="E63" s="123" t="s">
        <v>430</v>
      </c>
      <c r="F63" s="207">
        <v>3827390</v>
      </c>
      <c r="G63" s="207"/>
      <c r="H63" s="207"/>
      <c r="I63" s="207"/>
      <c r="J63" s="207"/>
      <c r="K63" s="207"/>
      <c r="L63" s="207">
        <v>3827390</v>
      </c>
      <c r="M63" s="252"/>
      <c r="N63" s="106">
        <v>-3827390</v>
      </c>
      <c r="O63" s="105"/>
      <c r="P63" s="193"/>
      <c r="Q63" s="107"/>
      <c r="R63" s="108">
        <v>0</v>
      </c>
      <c r="S63" s="108">
        <v>-3827300</v>
      </c>
      <c r="T63" s="92">
        <v>-90</v>
      </c>
      <c r="U63" s="193"/>
      <c r="V63" s="230"/>
      <c r="W63" s="217" t="s">
        <v>429</v>
      </c>
      <c r="X63" s="140" t="s">
        <v>89</v>
      </c>
      <c r="Y63" s="203">
        <f t="shared" si="11"/>
        <v>0</v>
      </c>
      <c r="AA63" s="81"/>
      <c r="AB63" s="81"/>
      <c r="AC63" s="81"/>
      <c r="AD63" s="81"/>
      <c r="AF63" s="81"/>
      <c r="AG63" s="295">
        <f t="shared" si="12"/>
        <v>0</v>
      </c>
      <c r="AH63" s="290" t="str">
        <f t="shared" si="13"/>
        <v>OK</v>
      </c>
    </row>
    <row r="64" spans="1:34" ht="50.25" customHeight="1">
      <c r="A64" s="140">
        <v>52</v>
      </c>
      <c r="B64" s="164"/>
      <c r="C64" s="166"/>
      <c r="D64" s="123" t="s">
        <v>48</v>
      </c>
      <c r="E64" s="123" t="s">
        <v>160</v>
      </c>
      <c r="F64" s="207">
        <v>374000</v>
      </c>
      <c r="G64" s="207"/>
      <c r="H64" s="207"/>
      <c r="I64" s="207"/>
      <c r="J64" s="207"/>
      <c r="K64" s="207"/>
      <c r="L64" s="207">
        <v>480000</v>
      </c>
      <c r="M64" s="252"/>
      <c r="N64" s="106">
        <v>-374000</v>
      </c>
      <c r="O64" s="105">
        <v>210000</v>
      </c>
      <c r="P64" s="193"/>
      <c r="Q64" s="107"/>
      <c r="R64" s="108">
        <v>-374000</v>
      </c>
      <c r="S64" s="108"/>
      <c r="T64" s="92"/>
      <c r="U64" s="193"/>
      <c r="V64" s="230"/>
      <c r="W64" s="217" t="s">
        <v>398</v>
      </c>
      <c r="X64" s="140" t="s">
        <v>89</v>
      </c>
      <c r="Y64" s="203">
        <f t="shared" si="11"/>
        <v>0</v>
      </c>
      <c r="AA64" s="81"/>
      <c r="AF64" s="135">
        <v>-374000</v>
      </c>
      <c r="AG64" s="295">
        <f t="shared" si="12"/>
        <v>-374000</v>
      </c>
      <c r="AH64" s="290" t="str">
        <f t="shared" si="13"/>
        <v>OK</v>
      </c>
    </row>
    <row r="65" spans="1:34" ht="50.25" customHeight="1">
      <c r="A65" s="140">
        <v>53</v>
      </c>
      <c r="B65" s="164"/>
      <c r="C65" s="166"/>
      <c r="D65" s="123" t="s">
        <v>48</v>
      </c>
      <c r="E65" s="123" t="s">
        <v>48</v>
      </c>
      <c r="F65" s="207">
        <v>780</v>
      </c>
      <c r="G65" s="207"/>
      <c r="H65" s="207"/>
      <c r="I65" s="207"/>
      <c r="J65" s="207"/>
      <c r="K65" s="207"/>
      <c r="L65" s="207">
        <v>780</v>
      </c>
      <c r="M65" s="252"/>
      <c r="N65" s="106">
        <v>-780</v>
      </c>
      <c r="O65" s="105">
        <v>780</v>
      </c>
      <c r="P65" s="193"/>
      <c r="Q65" s="107"/>
      <c r="R65" s="108"/>
      <c r="S65" s="108"/>
      <c r="T65" s="92">
        <v>-780</v>
      </c>
      <c r="U65" s="193"/>
      <c r="V65" s="230"/>
      <c r="W65" s="217"/>
      <c r="X65" s="140" t="s">
        <v>89</v>
      </c>
      <c r="Y65" s="203">
        <f t="shared" si="11"/>
        <v>0</v>
      </c>
      <c r="AA65" s="81"/>
      <c r="AE65" s="81"/>
      <c r="AG65" s="295">
        <f t="shared" si="12"/>
        <v>0</v>
      </c>
      <c r="AH65" s="290" t="str">
        <f t="shared" si="13"/>
        <v>OK</v>
      </c>
    </row>
    <row r="66" spans="1:34" ht="50.25" customHeight="1">
      <c r="A66" s="140">
        <v>54</v>
      </c>
      <c r="B66" s="164"/>
      <c r="C66" s="166"/>
      <c r="D66" s="124" t="s">
        <v>48</v>
      </c>
      <c r="E66" s="123" t="s">
        <v>159</v>
      </c>
      <c r="F66" s="207">
        <v>10000</v>
      </c>
      <c r="G66" s="207"/>
      <c r="H66" s="207"/>
      <c r="I66" s="207"/>
      <c r="J66" s="207"/>
      <c r="K66" s="207"/>
      <c r="L66" s="207"/>
      <c r="M66" s="252"/>
      <c r="N66" s="106">
        <v>-10000</v>
      </c>
      <c r="O66" s="105"/>
      <c r="P66" s="193"/>
      <c r="Q66" s="107"/>
      <c r="R66" s="108"/>
      <c r="S66" s="108"/>
      <c r="T66" s="92">
        <v>-10000</v>
      </c>
      <c r="U66" s="193"/>
      <c r="V66" s="230"/>
      <c r="W66" s="217"/>
      <c r="X66" s="140" t="s">
        <v>89</v>
      </c>
      <c r="Y66" s="203">
        <f t="shared" si="11"/>
        <v>0</v>
      </c>
      <c r="AA66" s="81"/>
      <c r="AE66" s="81"/>
      <c r="AG66" s="295">
        <f t="shared" si="12"/>
        <v>0</v>
      </c>
      <c r="AH66" s="290" t="str">
        <f t="shared" si="13"/>
        <v>OK</v>
      </c>
    </row>
    <row r="67" spans="1:34" ht="50.25" customHeight="1">
      <c r="A67" s="140">
        <v>55</v>
      </c>
      <c r="B67" s="164"/>
      <c r="C67" s="166"/>
      <c r="D67" s="124" t="s">
        <v>535</v>
      </c>
      <c r="E67" s="123" t="s">
        <v>536</v>
      </c>
      <c r="F67" s="207">
        <v>124800</v>
      </c>
      <c r="G67" s="207">
        <v>124800</v>
      </c>
      <c r="H67" s="405">
        <v>0</v>
      </c>
      <c r="I67" s="405">
        <v>0</v>
      </c>
      <c r="J67" s="405">
        <v>0</v>
      </c>
      <c r="K67" s="417">
        <f>G67-H67-I67-J67</f>
        <v>124800</v>
      </c>
      <c r="L67" s="207">
        <v>128060</v>
      </c>
      <c r="M67" s="252"/>
      <c r="N67" s="106">
        <f>Q67+R67+S67+T67</f>
        <v>-124800</v>
      </c>
      <c r="O67" s="105">
        <v>145800</v>
      </c>
      <c r="P67" s="193"/>
      <c r="Q67" s="107"/>
      <c r="R67" s="108"/>
      <c r="S67" s="108"/>
      <c r="T67" s="92">
        <v>-124800</v>
      </c>
      <c r="U67" s="193"/>
      <c r="V67" s="230"/>
      <c r="W67" s="217" t="s">
        <v>345</v>
      </c>
      <c r="X67" s="140" t="s">
        <v>89</v>
      </c>
      <c r="Y67" s="203">
        <f t="shared" si="11"/>
        <v>0</v>
      </c>
      <c r="AA67" s="81"/>
      <c r="AB67" s="81"/>
      <c r="AC67" s="81"/>
      <c r="AD67" s="81"/>
      <c r="AE67" s="81"/>
      <c r="AF67" s="81"/>
      <c r="AG67" s="295">
        <f t="shared" si="12"/>
        <v>0</v>
      </c>
      <c r="AH67" s="290" t="str">
        <f t="shared" si="13"/>
        <v>OK</v>
      </c>
    </row>
    <row r="68" spans="1:34" ht="50.25" customHeight="1" thickBot="1">
      <c r="A68" s="140">
        <v>56</v>
      </c>
      <c r="B68" s="164"/>
      <c r="C68" s="166"/>
      <c r="D68" s="111" t="s">
        <v>535</v>
      </c>
      <c r="E68" s="111" t="s">
        <v>85</v>
      </c>
      <c r="F68" s="206">
        <v>234300</v>
      </c>
      <c r="G68" s="206">
        <v>234300</v>
      </c>
      <c r="H68" s="401">
        <v>0</v>
      </c>
      <c r="I68" s="401">
        <v>0</v>
      </c>
      <c r="J68" s="401">
        <v>0</v>
      </c>
      <c r="K68" s="413">
        <f>G68-H68-I68-J68</f>
        <v>234300</v>
      </c>
      <c r="L68" s="206">
        <v>242500</v>
      </c>
      <c r="M68" s="253"/>
      <c r="N68" s="91">
        <f>Q68+R68+S68+T68</f>
        <v>-234300</v>
      </c>
      <c r="O68" s="119"/>
      <c r="P68" s="194"/>
      <c r="Q68" s="120"/>
      <c r="R68" s="120"/>
      <c r="S68" s="120"/>
      <c r="T68" s="122">
        <v>-234300</v>
      </c>
      <c r="U68" s="194"/>
      <c r="V68" s="224"/>
      <c r="W68" s="204" t="s">
        <v>345</v>
      </c>
      <c r="X68" s="140" t="s">
        <v>89</v>
      </c>
      <c r="Y68" s="203">
        <f t="shared" si="11"/>
        <v>0</v>
      </c>
      <c r="AA68" s="81"/>
      <c r="AE68" s="81"/>
      <c r="AG68" s="295">
        <f t="shared" si="12"/>
        <v>0</v>
      </c>
      <c r="AH68" s="290" t="str">
        <f t="shared" si="13"/>
        <v>OK</v>
      </c>
    </row>
    <row r="69" spans="1:34" ht="50.25" customHeight="1" thickBot="1">
      <c r="A69" s="140">
        <v>57</v>
      </c>
      <c r="B69" s="164"/>
      <c r="C69" s="166"/>
      <c r="D69" s="123" t="s">
        <v>369</v>
      </c>
      <c r="E69" s="123" t="s">
        <v>370</v>
      </c>
      <c r="F69" s="452">
        <v>20000</v>
      </c>
      <c r="G69" s="324"/>
      <c r="H69" s="324"/>
      <c r="I69" s="324"/>
      <c r="J69" s="324"/>
      <c r="K69" s="324"/>
      <c r="L69" s="264">
        <v>30000</v>
      </c>
      <c r="M69" s="264"/>
      <c r="N69" s="453">
        <v>-20000</v>
      </c>
      <c r="O69" s="105"/>
      <c r="P69" s="193"/>
      <c r="Q69" s="107"/>
      <c r="R69" s="107"/>
      <c r="S69" s="107"/>
      <c r="T69" s="230">
        <v>-20000</v>
      </c>
      <c r="U69" s="193"/>
      <c r="V69" s="230"/>
      <c r="W69" s="217" t="s">
        <v>161</v>
      </c>
      <c r="X69" s="140" t="s">
        <v>89</v>
      </c>
      <c r="Y69" s="203">
        <f t="shared" si="11"/>
        <v>0</v>
      </c>
      <c r="AA69" s="429"/>
      <c r="AB69" s="429"/>
      <c r="AC69" s="429"/>
      <c r="AD69" s="429"/>
      <c r="AE69" s="429"/>
      <c r="AF69" s="429"/>
      <c r="AG69" s="295">
        <f t="shared" si="12"/>
        <v>0</v>
      </c>
      <c r="AH69" s="290" t="str">
        <f t="shared" si="13"/>
        <v>OK</v>
      </c>
    </row>
    <row r="70" spans="1:34" ht="50.25" customHeight="1">
      <c r="A70" s="140">
        <v>58</v>
      </c>
      <c r="B70" s="164"/>
      <c r="C70" s="167"/>
      <c r="D70" s="123" t="s">
        <v>537</v>
      </c>
      <c r="E70" s="123" t="s">
        <v>538</v>
      </c>
      <c r="F70" s="207">
        <v>5108431</v>
      </c>
      <c r="G70" s="207">
        <v>5108431</v>
      </c>
      <c r="H70" s="405">
        <v>864004</v>
      </c>
      <c r="I70" s="405">
        <v>34731</v>
      </c>
      <c r="J70" s="405">
        <v>4044900</v>
      </c>
      <c r="K70" s="417">
        <f>G70-H70-I70-J70</f>
        <v>164796</v>
      </c>
      <c r="L70" s="207">
        <v>5960244</v>
      </c>
      <c r="M70" s="252">
        <f>F70*0.5</f>
        <v>2554215.5</v>
      </c>
      <c r="N70" s="106">
        <f>Q70+R70+S70+T70</f>
        <v>-2554215</v>
      </c>
      <c r="O70" s="105">
        <v>5774883</v>
      </c>
      <c r="P70" s="193"/>
      <c r="Q70" s="107">
        <v>-432002</v>
      </c>
      <c r="R70" s="107">
        <v>-17365</v>
      </c>
      <c r="S70" s="107">
        <v>-2022450</v>
      </c>
      <c r="T70" s="92">
        <v>-82398</v>
      </c>
      <c r="U70" s="193"/>
      <c r="V70" s="230"/>
      <c r="W70" s="217" t="s">
        <v>32</v>
      </c>
      <c r="X70" s="140" t="s">
        <v>89</v>
      </c>
      <c r="Y70" s="203">
        <f aca="true" t="shared" si="21" ref="Y70:Y101">N70-Q70-R70-S70-T70</f>
        <v>0</v>
      </c>
      <c r="AA70" s="428">
        <v>-17365</v>
      </c>
      <c r="AB70" s="428">
        <v>0</v>
      </c>
      <c r="AC70" s="428">
        <v>0</v>
      </c>
      <c r="AD70" s="428">
        <v>0</v>
      </c>
      <c r="AE70" s="428">
        <v>0</v>
      </c>
      <c r="AF70" s="428">
        <v>0</v>
      </c>
      <c r="AG70" s="295">
        <f aca="true" t="shared" si="22" ref="AG70:AG101">SUM(AA70:AF70)</f>
        <v>-17365</v>
      </c>
      <c r="AH70" s="290" t="str">
        <f aca="true" t="shared" si="23" ref="AH70:AH101">IF(R70=AG70,"OK","OUT")</f>
        <v>OK</v>
      </c>
    </row>
    <row r="71" spans="1:34" ht="77.25" customHeight="1">
      <c r="A71" s="140">
        <v>59</v>
      </c>
      <c r="B71" s="164"/>
      <c r="C71" s="165" t="s">
        <v>539</v>
      </c>
      <c r="D71" s="123" t="s">
        <v>540</v>
      </c>
      <c r="E71" s="123" t="s">
        <v>541</v>
      </c>
      <c r="F71" s="207">
        <v>15402371</v>
      </c>
      <c r="G71" s="207">
        <v>15402371</v>
      </c>
      <c r="H71" s="405">
        <v>7940765</v>
      </c>
      <c r="I71" s="405">
        <v>560491</v>
      </c>
      <c r="J71" s="405">
        <v>6895500</v>
      </c>
      <c r="K71" s="417">
        <f>G71-H71-I71-J71</f>
        <v>5615</v>
      </c>
      <c r="L71" s="207">
        <v>17330158</v>
      </c>
      <c r="M71" s="252">
        <f>F71*0.5</f>
        <v>7701185.5</v>
      </c>
      <c r="N71" s="106">
        <f>Q71+R71+S71+T71</f>
        <v>-7701184</v>
      </c>
      <c r="O71" s="105">
        <v>5774883</v>
      </c>
      <c r="P71" s="193"/>
      <c r="Q71" s="107">
        <v>-3970382</v>
      </c>
      <c r="R71" s="108">
        <v>-280245</v>
      </c>
      <c r="S71" s="108">
        <v>-3447750</v>
      </c>
      <c r="T71" s="92">
        <v>-2807</v>
      </c>
      <c r="U71" s="193"/>
      <c r="V71" s="230"/>
      <c r="W71" s="217" t="s">
        <v>309</v>
      </c>
      <c r="X71" s="140" t="s">
        <v>89</v>
      </c>
      <c r="Y71" s="203">
        <f t="shared" si="21"/>
        <v>0</v>
      </c>
      <c r="AA71" s="428">
        <v>-280245</v>
      </c>
      <c r="AB71" s="428">
        <v>0</v>
      </c>
      <c r="AC71" s="428">
        <v>0</v>
      </c>
      <c r="AD71" s="428">
        <v>0</v>
      </c>
      <c r="AE71" s="428">
        <v>0</v>
      </c>
      <c r="AF71" s="428">
        <v>0</v>
      </c>
      <c r="AG71" s="295">
        <f t="shared" si="22"/>
        <v>-280245</v>
      </c>
      <c r="AH71" s="290" t="str">
        <f t="shared" si="23"/>
        <v>OK</v>
      </c>
    </row>
    <row r="72" spans="1:34" ht="50.25" customHeight="1">
      <c r="A72" s="140">
        <v>60</v>
      </c>
      <c r="B72" s="164"/>
      <c r="C72" s="166"/>
      <c r="D72" s="124" t="s">
        <v>76</v>
      </c>
      <c r="E72" s="123" t="s">
        <v>542</v>
      </c>
      <c r="F72" s="207">
        <v>9483309</v>
      </c>
      <c r="G72" s="207">
        <v>9483309</v>
      </c>
      <c r="H72" s="405">
        <v>5052405</v>
      </c>
      <c r="I72" s="405">
        <v>29809</v>
      </c>
      <c r="J72" s="405">
        <v>4398000</v>
      </c>
      <c r="K72" s="417">
        <f>G72-H72-I72-J72</f>
        <v>3095</v>
      </c>
      <c r="L72" s="207">
        <v>9663876</v>
      </c>
      <c r="M72" s="252">
        <f>F72*0.35</f>
        <v>3319158.15</v>
      </c>
      <c r="N72" s="106">
        <f>Q72+R72+S72+T72</f>
        <v>-3319158</v>
      </c>
      <c r="O72" s="105">
        <v>5774883</v>
      </c>
      <c r="P72" s="193"/>
      <c r="Q72" s="107">
        <v>-1768342</v>
      </c>
      <c r="R72" s="108">
        <v>-10433</v>
      </c>
      <c r="S72" s="108">
        <v>-1539300</v>
      </c>
      <c r="T72" s="92">
        <v>-1083</v>
      </c>
      <c r="U72" s="193"/>
      <c r="V72" s="230"/>
      <c r="W72" s="217" t="s">
        <v>33</v>
      </c>
      <c r="X72" s="140" t="s">
        <v>89</v>
      </c>
      <c r="Y72" s="203">
        <f t="shared" si="21"/>
        <v>0</v>
      </c>
      <c r="AA72" s="428">
        <v>-10433</v>
      </c>
      <c r="AB72" s="428">
        <v>0</v>
      </c>
      <c r="AC72" s="428">
        <v>0</v>
      </c>
      <c r="AD72" s="428">
        <v>0</v>
      </c>
      <c r="AE72" s="428">
        <v>0</v>
      </c>
      <c r="AF72" s="428">
        <v>0</v>
      </c>
      <c r="AG72" s="295">
        <f t="shared" si="22"/>
        <v>-10433</v>
      </c>
      <c r="AH72" s="290" t="str">
        <f t="shared" si="23"/>
        <v>OK</v>
      </c>
    </row>
    <row r="73" spans="1:34" ht="50.25" customHeight="1">
      <c r="A73" s="140">
        <v>61</v>
      </c>
      <c r="B73" s="164"/>
      <c r="C73" s="166"/>
      <c r="D73" s="124" t="s">
        <v>77</v>
      </c>
      <c r="E73" s="123" t="s">
        <v>78</v>
      </c>
      <c r="F73" s="207">
        <v>11265433</v>
      </c>
      <c r="G73" s="207">
        <v>11265433</v>
      </c>
      <c r="H73" s="405">
        <v>0</v>
      </c>
      <c r="I73" s="405">
        <v>20000</v>
      </c>
      <c r="J73" s="405">
        <v>11239000</v>
      </c>
      <c r="K73" s="417">
        <f>G73-H73-I73-J73</f>
        <v>6433</v>
      </c>
      <c r="L73" s="207">
        <v>13247994</v>
      </c>
      <c r="M73" s="252">
        <f>F73*0.235</f>
        <v>2647376.755</v>
      </c>
      <c r="N73" s="106">
        <f>Q73+R73+S73+T73</f>
        <v>-3942901</v>
      </c>
      <c r="O73" s="105">
        <v>5774883</v>
      </c>
      <c r="P73" s="193"/>
      <c r="Q73" s="107">
        <v>0</v>
      </c>
      <c r="R73" s="108">
        <v>-7000</v>
      </c>
      <c r="S73" s="108">
        <v>-3933650</v>
      </c>
      <c r="T73" s="92">
        <v>-2251</v>
      </c>
      <c r="U73" s="193"/>
      <c r="V73" s="230"/>
      <c r="W73" s="217" t="s">
        <v>33</v>
      </c>
      <c r="X73" s="140" t="s">
        <v>89</v>
      </c>
      <c r="Y73" s="203">
        <f t="shared" si="21"/>
        <v>0</v>
      </c>
      <c r="AA73" s="428">
        <v>-7000</v>
      </c>
      <c r="AB73" s="428">
        <v>0</v>
      </c>
      <c r="AC73" s="428">
        <v>0</v>
      </c>
      <c r="AD73" s="428">
        <v>0</v>
      </c>
      <c r="AE73" s="428">
        <v>0</v>
      </c>
      <c r="AF73" s="428">
        <v>0</v>
      </c>
      <c r="AG73" s="295">
        <f t="shared" si="22"/>
        <v>-7000</v>
      </c>
      <c r="AH73" s="290" t="str">
        <f t="shared" si="23"/>
        <v>OK</v>
      </c>
    </row>
    <row r="74" spans="1:34" ht="57.75" customHeight="1">
      <c r="A74" s="140">
        <v>62</v>
      </c>
      <c r="B74" s="164"/>
      <c r="C74" s="167"/>
      <c r="D74" s="124" t="s">
        <v>79</v>
      </c>
      <c r="E74" s="123" t="s">
        <v>543</v>
      </c>
      <c r="F74" s="207">
        <v>12665000</v>
      </c>
      <c r="G74" s="404"/>
      <c r="H74" s="404"/>
      <c r="I74" s="404"/>
      <c r="J74" s="404"/>
      <c r="K74" s="404"/>
      <c r="L74" s="207">
        <v>13141327</v>
      </c>
      <c r="M74" s="252"/>
      <c r="N74" s="106">
        <v>-12665000</v>
      </c>
      <c r="O74" s="105">
        <v>15758834</v>
      </c>
      <c r="P74" s="193"/>
      <c r="Q74" s="107"/>
      <c r="R74" s="108"/>
      <c r="S74" s="108">
        <v>-12661000</v>
      </c>
      <c r="T74" s="92">
        <v>-4000</v>
      </c>
      <c r="U74" s="193"/>
      <c r="V74" s="230"/>
      <c r="W74" s="217" t="s">
        <v>431</v>
      </c>
      <c r="X74" s="140" t="s">
        <v>89</v>
      </c>
      <c r="Y74" s="203">
        <f t="shared" si="21"/>
        <v>0</v>
      </c>
      <c r="AA74" s="428"/>
      <c r="AB74" s="428"/>
      <c r="AC74" s="428"/>
      <c r="AD74" s="428"/>
      <c r="AE74" s="428"/>
      <c r="AF74" s="428"/>
      <c r="AG74" s="295">
        <f t="shared" si="22"/>
        <v>0</v>
      </c>
      <c r="AH74" s="290" t="str">
        <f t="shared" si="23"/>
        <v>OK</v>
      </c>
    </row>
    <row r="75" spans="1:34" ht="50.25" customHeight="1" thickBot="1">
      <c r="A75" s="140">
        <v>63</v>
      </c>
      <c r="B75" s="164"/>
      <c r="C75" s="167" t="s">
        <v>166</v>
      </c>
      <c r="D75" s="111" t="s">
        <v>371</v>
      </c>
      <c r="E75" s="123"/>
      <c r="F75" s="207">
        <v>346511</v>
      </c>
      <c r="G75" s="207">
        <v>346511</v>
      </c>
      <c r="H75" s="405">
        <v>0</v>
      </c>
      <c r="I75" s="405">
        <v>88471</v>
      </c>
      <c r="J75" s="405">
        <v>0</v>
      </c>
      <c r="K75" s="417">
        <f>G75-H75-I75-J75</f>
        <v>258040</v>
      </c>
      <c r="L75" s="207">
        <v>377660</v>
      </c>
      <c r="M75" s="252">
        <f>F75*0.35</f>
        <v>121278.84999999999</v>
      </c>
      <c r="N75" s="106">
        <f>Q75+R75+S75+T75</f>
        <v>-121279</v>
      </c>
      <c r="O75" s="105">
        <v>5774883</v>
      </c>
      <c r="P75" s="193"/>
      <c r="Q75" s="107">
        <v>0</v>
      </c>
      <c r="R75" s="108">
        <v>-30965</v>
      </c>
      <c r="S75" s="108">
        <v>0</v>
      </c>
      <c r="T75" s="92">
        <v>-90314</v>
      </c>
      <c r="U75" s="193"/>
      <c r="V75" s="224"/>
      <c r="W75" s="204" t="s">
        <v>165</v>
      </c>
      <c r="X75" s="140" t="s">
        <v>89</v>
      </c>
      <c r="Y75" s="203">
        <f t="shared" si="21"/>
        <v>0</v>
      </c>
      <c r="AA75" s="428">
        <v>-30965</v>
      </c>
      <c r="AB75" s="428">
        <v>0</v>
      </c>
      <c r="AC75" s="428">
        <v>0</v>
      </c>
      <c r="AD75" s="428">
        <v>0</v>
      </c>
      <c r="AE75" s="428">
        <v>0</v>
      </c>
      <c r="AF75" s="428">
        <v>0</v>
      </c>
      <c r="AG75" s="295">
        <f t="shared" si="22"/>
        <v>-30965</v>
      </c>
      <c r="AH75" s="290" t="str">
        <f t="shared" si="23"/>
        <v>OK</v>
      </c>
    </row>
    <row r="76" spans="1:34" ht="50.25" customHeight="1" thickBot="1">
      <c r="A76" s="140">
        <v>64</v>
      </c>
      <c r="B76" s="164"/>
      <c r="C76" s="165" t="s">
        <v>167</v>
      </c>
      <c r="D76" s="123" t="s">
        <v>544</v>
      </c>
      <c r="E76" s="123" t="s">
        <v>545</v>
      </c>
      <c r="F76" s="207">
        <v>1658350</v>
      </c>
      <c r="G76" s="207">
        <v>1658350</v>
      </c>
      <c r="H76" s="405">
        <v>811170</v>
      </c>
      <c r="I76" s="405">
        <v>36010</v>
      </c>
      <c r="J76" s="405">
        <v>806500</v>
      </c>
      <c r="K76" s="417">
        <f>G76-H76-I76-J76</f>
        <v>4670</v>
      </c>
      <c r="L76" s="207">
        <v>2846000</v>
      </c>
      <c r="M76" s="252">
        <v>1088350</v>
      </c>
      <c r="N76" s="448">
        <f>Q76+R76+S76+T76</f>
        <v>-1088350</v>
      </c>
      <c r="O76" s="105">
        <v>4180090</v>
      </c>
      <c r="P76" s="193"/>
      <c r="Q76" s="427">
        <v>-526170</v>
      </c>
      <c r="R76" s="108">
        <v>-36010</v>
      </c>
      <c r="S76" s="108">
        <v>-524500</v>
      </c>
      <c r="T76" s="230">
        <v>-1670</v>
      </c>
      <c r="U76" s="142"/>
      <c r="V76" s="230"/>
      <c r="W76" s="217" t="s">
        <v>416</v>
      </c>
      <c r="X76" s="140" t="s">
        <v>89</v>
      </c>
      <c r="Y76" s="203">
        <f t="shared" si="21"/>
        <v>0</v>
      </c>
      <c r="AA76" s="430">
        <v>-36010</v>
      </c>
      <c r="AB76" s="430">
        <v>0</v>
      </c>
      <c r="AC76" s="430">
        <v>0</v>
      </c>
      <c r="AD76" s="430">
        <v>0</v>
      </c>
      <c r="AE76" s="430">
        <v>0</v>
      </c>
      <c r="AF76" s="430">
        <v>0</v>
      </c>
      <c r="AG76" s="295">
        <f t="shared" si="22"/>
        <v>-36010</v>
      </c>
      <c r="AH76" s="290" t="str">
        <f t="shared" si="23"/>
        <v>OK</v>
      </c>
    </row>
    <row r="77" spans="1:34" ht="50.25" customHeight="1">
      <c r="A77" s="140">
        <v>65</v>
      </c>
      <c r="B77" s="164"/>
      <c r="C77" s="166"/>
      <c r="D77" s="123" t="s">
        <v>549</v>
      </c>
      <c r="E77" s="123" t="s">
        <v>550</v>
      </c>
      <c r="F77" s="207">
        <v>426000</v>
      </c>
      <c r="G77" s="207">
        <v>426000</v>
      </c>
      <c r="H77" s="405">
        <v>0</v>
      </c>
      <c r="I77" s="405">
        <v>92294</v>
      </c>
      <c r="J77" s="405">
        <v>332000</v>
      </c>
      <c r="K77" s="417">
        <f>G77-H77-I77-J77</f>
        <v>1706</v>
      </c>
      <c r="L77" s="207">
        <v>445000</v>
      </c>
      <c r="M77" s="252">
        <f>F77*0.5</f>
        <v>213000</v>
      </c>
      <c r="N77" s="106">
        <f>Q77+R77+S77+T77</f>
        <v>-213000</v>
      </c>
      <c r="O77" s="105">
        <v>5774883</v>
      </c>
      <c r="P77" s="193"/>
      <c r="Q77" s="107">
        <v>0</v>
      </c>
      <c r="R77" s="108">
        <v>-46147</v>
      </c>
      <c r="S77" s="108">
        <v>-166000</v>
      </c>
      <c r="T77" s="92">
        <v>-853</v>
      </c>
      <c r="U77" s="193"/>
      <c r="V77" s="230"/>
      <c r="W77" s="217" t="s">
        <v>63</v>
      </c>
      <c r="X77" s="140" t="s">
        <v>89</v>
      </c>
      <c r="Y77" s="203">
        <f t="shared" si="21"/>
        <v>0</v>
      </c>
      <c r="AA77" s="428">
        <v>-46147</v>
      </c>
      <c r="AB77" s="428">
        <v>0</v>
      </c>
      <c r="AC77" s="428">
        <v>0</v>
      </c>
      <c r="AD77" s="428">
        <v>0</v>
      </c>
      <c r="AE77" s="428">
        <v>0</v>
      </c>
      <c r="AF77" s="428">
        <v>0</v>
      </c>
      <c r="AG77" s="295">
        <f t="shared" si="22"/>
        <v>-46147</v>
      </c>
      <c r="AH77" s="290" t="str">
        <f t="shared" si="23"/>
        <v>OK</v>
      </c>
    </row>
    <row r="78" spans="1:34" ht="60.75" customHeight="1" thickBot="1">
      <c r="A78" s="140">
        <v>66</v>
      </c>
      <c r="B78" s="164"/>
      <c r="C78" s="167"/>
      <c r="D78" s="123" t="s">
        <v>551</v>
      </c>
      <c r="E78" s="123" t="s">
        <v>278</v>
      </c>
      <c r="F78" s="207">
        <v>6900000</v>
      </c>
      <c r="G78" s="404"/>
      <c r="H78" s="404"/>
      <c r="I78" s="404"/>
      <c r="J78" s="404"/>
      <c r="K78" s="404"/>
      <c r="L78" s="207">
        <v>7618719</v>
      </c>
      <c r="M78" s="252"/>
      <c r="N78" s="106">
        <v>-6900000</v>
      </c>
      <c r="O78" s="105">
        <v>6397147</v>
      </c>
      <c r="P78" s="193"/>
      <c r="Q78" s="107"/>
      <c r="R78" s="108"/>
      <c r="S78" s="108">
        <v>-6896000</v>
      </c>
      <c r="T78" s="92">
        <v>-4000</v>
      </c>
      <c r="U78" s="193"/>
      <c r="V78" s="230"/>
      <c r="W78" s="217" t="s">
        <v>49</v>
      </c>
      <c r="X78" s="140" t="s">
        <v>89</v>
      </c>
      <c r="Y78" s="203">
        <f t="shared" si="21"/>
        <v>0</v>
      </c>
      <c r="AA78" s="294"/>
      <c r="AB78" s="294"/>
      <c r="AC78" s="294"/>
      <c r="AD78" s="294"/>
      <c r="AE78" s="294"/>
      <c r="AF78" s="294"/>
      <c r="AG78" s="295">
        <f t="shared" si="22"/>
        <v>0</v>
      </c>
      <c r="AH78" s="290" t="str">
        <f t="shared" si="23"/>
        <v>OK</v>
      </c>
    </row>
    <row r="79" spans="1:34" ht="70.5" customHeight="1">
      <c r="A79" s="140">
        <v>67</v>
      </c>
      <c r="B79" s="164"/>
      <c r="C79" s="165" t="s">
        <v>552</v>
      </c>
      <c r="D79" s="123" t="s">
        <v>553</v>
      </c>
      <c r="E79" s="123" t="s">
        <v>350</v>
      </c>
      <c r="F79" s="207">
        <v>477820</v>
      </c>
      <c r="G79" s="280">
        <v>477820</v>
      </c>
      <c r="H79" s="274">
        <v>213236</v>
      </c>
      <c r="I79" s="289">
        <v>0</v>
      </c>
      <c r="J79" s="289">
        <v>260400</v>
      </c>
      <c r="K79" s="436">
        <f>G79-H79-I79-J79</f>
        <v>4184</v>
      </c>
      <c r="L79" s="207">
        <v>400605</v>
      </c>
      <c r="M79" s="252">
        <f>F79*0.35</f>
        <v>167237</v>
      </c>
      <c r="N79" s="106">
        <f>Q79+R79+S79+T79</f>
        <v>-167237</v>
      </c>
      <c r="O79" s="105">
        <v>5774883</v>
      </c>
      <c r="P79" s="193"/>
      <c r="Q79" s="107">
        <v>-74633</v>
      </c>
      <c r="R79" s="108">
        <v>0</v>
      </c>
      <c r="S79" s="108">
        <v>-91140</v>
      </c>
      <c r="T79" s="92">
        <v>-1464</v>
      </c>
      <c r="U79" s="193"/>
      <c r="V79" s="230"/>
      <c r="W79" s="217" t="s">
        <v>168</v>
      </c>
      <c r="X79" s="140" t="s">
        <v>89</v>
      </c>
      <c r="Y79" s="203">
        <f t="shared" si="21"/>
        <v>0</v>
      </c>
      <c r="AA79" s="294"/>
      <c r="AB79" s="294"/>
      <c r="AC79" s="294"/>
      <c r="AD79" s="294"/>
      <c r="AE79" s="294"/>
      <c r="AF79" s="294"/>
      <c r="AG79" s="295">
        <f t="shared" si="22"/>
        <v>0</v>
      </c>
      <c r="AH79" s="290" t="str">
        <f t="shared" si="23"/>
        <v>OK</v>
      </c>
    </row>
    <row r="80" spans="1:34" ht="50.25" customHeight="1">
      <c r="A80" s="140">
        <v>68</v>
      </c>
      <c r="B80" s="164"/>
      <c r="C80" s="167"/>
      <c r="D80" s="123" t="s">
        <v>554</v>
      </c>
      <c r="E80" s="123" t="s">
        <v>555</v>
      </c>
      <c r="F80" s="207">
        <v>184000</v>
      </c>
      <c r="G80" s="303"/>
      <c r="H80" s="408"/>
      <c r="I80" s="324"/>
      <c r="J80" s="324"/>
      <c r="K80" s="414"/>
      <c r="L80" s="207">
        <v>199400</v>
      </c>
      <c r="M80" s="252"/>
      <c r="N80" s="106">
        <v>-184000</v>
      </c>
      <c r="O80" s="105">
        <v>199400</v>
      </c>
      <c r="P80" s="193"/>
      <c r="Q80" s="107"/>
      <c r="R80" s="108"/>
      <c r="S80" s="108">
        <v>-182000</v>
      </c>
      <c r="T80" s="92">
        <v>-2000</v>
      </c>
      <c r="U80" s="193"/>
      <c r="V80" s="230"/>
      <c r="W80" s="217" t="s">
        <v>49</v>
      </c>
      <c r="X80" s="140" t="s">
        <v>89</v>
      </c>
      <c r="Y80" s="203">
        <f t="shared" si="21"/>
        <v>0</v>
      </c>
      <c r="AA80" s="294"/>
      <c r="AB80" s="294"/>
      <c r="AC80" s="294"/>
      <c r="AD80" s="294"/>
      <c r="AE80" s="294"/>
      <c r="AF80" s="294"/>
      <c r="AG80" s="295">
        <f t="shared" si="22"/>
        <v>0</v>
      </c>
      <c r="AH80" s="290" t="str">
        <f t="shared" si="23"/>
        <v>OK</v>
      </c>
    </row>
    <row r="81" spans="1:34" ht="63" customHeight="1">
      <c r="A81" s="140">
        <v>69</v>
      </c>
      <c r="B81" s="164"/>
      <c r="C81" s="165" t="s">
        <v>556</v>
      </c>
      <c r="D81" s="123" t="s">
        <v>557</v>
      </c>
      <c r="E81" s="123" t="s">
        <v>279</v>
      </c>
      <c r="F81" s="207">
        <v>7570000</v>
      </c>
      <c r="G81" s="276" t="s">
        <v>37</v>
      </c>
      <c r="H81" s="107">
        <v>3453965</v>
      </c>
      <c r="I81" s="108">
        <v>141549</v>
      </c>
      <c r="J81" s="108">
        <v>3630330</v>
      </c>
      <c r="K81" s="415">
        <v>9156</v>
      </c>
      <c r="L81" s="207">
        <v>8187200</v>
      </c>
      <c r="M81" s="252">
        <f>(F81-335000)*0.35</f>
        <v>2532250</v>
      </c>
      <c r="N81" s="106">
        <f>Q81+R81+S81+T81</f>
        <v>-2532250</v>
      </c>
      <c r="O81" s="105">
        <v>5774883</v>
      </c>
      <c r="P81" s="193"/>
      <c r="Q81" s="107">
        <v>-1208888</v>
      </c>
      <c r="R81" s="108">
        <v>-49542</v>
      </c>
      <c r="S81" s="108">
        <v>-1270615</v>
      </c>
      <c r="T81" s="92">
        <v>-3205</v>
      </c>
      <c r="U81" s="193"/>
      <c r="V81" s="230"/>
      <c r="W81" s="217" t="s">
        <v>34</v>
      </c>
      <c r="X81" s="140" t="s">
        <v>89</v>
      </c>
      <c r="Y81" s="298">
        <f t="shared" si="21"/>
        <v>0</v>
      </c>
      <c r="AA81" s="294">
        <v>-49542</v>
      </c>
      <c r="AB81" s="294"/>
      <c r="AC81" s="294"/>
      <c r="AD81" s="294"/>
      <c r="AE81" s="294"/>
      <c r="AF81" s="294"/>
      <c r="AG81" s="295">
        <f t="shared" si="22"/>
        <v>-49542</v>
      </c>
      <c r="AH81" s="290" t="str">
        <f t="shared" si="23"/>
        <v>OK</v>
      </c>
    </row>
    <row r="82" spans="1:34" ht="50.25" customHeight="1">
      <c r="A82" s="140">
        <v>70</v>
      </c>
      <c r="B82" s="164"/>
      <c r="C82" s="167"/>
      <c r="D82" s="111" t="s">
        <v>558</v>
      </c>
      <c r="E82" s="123" t="s">
        <v>559</v>
      </c>
      <c r="F82" s="207">
        <v>1652000</v>
      </c>
      <c r="G82" s="276"/>
      <c r="H82" s="107"/>
      <c r="I82" s="108"/>
      <c r="J82" s="108"/>
      <c r="K82" s="415"/>
      <c r="L82" s="207">
        <v>1718733</v>
      </c>
      <c r="M82" s="252"/>
      <c r="N82" s="106">
        <v>-1652000</v>
      </c>
      <c r="O82" s="105">
        <v>1733333</v>
      </c>
      <c r="P82" s="193"/>
      <c r="Q82" s="107"/>
      <c r="R82" s="108"/>
      <c r="S82" s="108">
        <v>-1650000</v>
      </c>
      <c r="T82" s="92">
        <v>-2000</v>
      </c>
      <c r="U82" s="193"/>
      <c r="V82" s="230"/>
      <c r="W82" s="217" t="s">
        <v>49</v>
      </c>
      <c r="X82" s="140" t="s">
        <v>89</v>
      </c>
      <c r="Y82" s="203">
        <f t="shared" si="21"/>
        <v>0</v>
      </c>
      <c r="AA82" s="294"/>
      <c r="AB82" s="294"/>
      <c r="AC82" s="294"/>
      <c r="AD82" s="294"/>
      <c r="AE82" s="294"/>
      <c r="AF82" s="294"/>
      <c r="AG82" s="295">
        <f t="shared" si="22"/>
        <v>0</v>
      </c>
      <c r="AH82" s="290" t="str">
        <f t="shared" si="23"/>
        <v>OK</v>
      </c>
    </row>
    <row r="83" spans="1:34" ht="71.25" customHeight="1">
      <c r="A83" s="140">
        <v>71</v>
      </c>
      <c r="B83" s="164"/>
      <c r="C83" s="165" t="s">
        <v>560</v>
      </c>
      <c r="D83" s="111" t="s">
        <v>2</v>
      </c>
      <c r="E83" s="123" t="s">
        <v>280</v>
      </c>
      <c r="F83" s="207">
        <v>6075224</v>
      </c>
      <c r="G83" s="182">
        <v>6075224</v>
      </c>
      <c r="H83" s="135">
        <v>2157838</v>
      </c>
      <c r="I83" s="135">
        <v>772100</v>
      </c>
      <c r="J83" s="135">
        <v>3137300</v>
      </c>
      <c r="K83" s="416">
        <f>G83-H83-I83-J83</f>
        <v>7986</v>
      </c>
      <c r="L83" s="207">
        <v>8134827</v>
      </c>
      <c r="M83" s="252">
        <f>F83*0.35</f>
        <v>2126328.4</v>
      </c>
      <c r="N83" s="106">
        <f>Q83+R83+S83+T83</f>
        <v>-2126328</v>
      </c>
      <c r="O83" s="105">
        <v>5774883</v>
      </c>
      <c r="P83" s="193"/>
      <c r="Q83" s="107">
        <v>-755243</v>
      </c>
      <c r="R83" s="108">
        <v>-270235</v>
      </c>
      <c r="S83" s="108">
        <v>-1098055</v>
      </c>
      <c r="T83" s="92">
        <v>-2795</v>
      </c>
      <c r="U83" s="193"/>
      <c r="V83" s="230"/>
      <c r="W83" s="217" t="s">
        <v>164</v>
      </c>
      <c r="X83" s="140" t="s">
        <v>89</v>
      </c>
      <c r="Y83" s="203">
        <f t="shared" si="21"/>
        <v>0</v>
      </c>
      <c r="AA83" s="294">
        <v>-270235</v>
      </c>
      <c r="AB83" s="294">
        <v>0</v>
      </c>
      <c r="AC83" s="294">
        <v>0</v>
      </c>
      <c r="AD83" s="294">
        <v>0</v>
      </c>
      <c r="AE83" s="294">
        <v>0</v>
      </c>
      <c r="AF83" s="294">
        <v>0</v>
      </c>
      <c r="AG83" s="295">
        <f t="shared" si="22"/>
        <v>-270235</v>
      </c>
      <c r="AH83" s="290" t="str">
        <f t="shared" si="23"/>
        <v>OK</v>
      </c>
    </row>
    <row r="84" spans="1:34" ht="31.5" customHeight="1">
      <c r="A84" s="140">
        <v>72</v>
      </c>
      <c r="B84" s="164"/>
      <c r="C84" s="166"/>
      <c r="D84" s="129" t="s">
        <v>3</v>
      </c>
      <c r="E84" s="123" t="s">
        <v>4</v>
      </c>
      <c r="F84" s="207">
        <v>120600</v>
      </c>
      <c r="G84" s="276">
        <v>120600</v>
      </c>
      <c r="H84" s="107">
        <v>0</v>
      </c>
      <c r="I84" s="108">
        <v>18090</v>
      </c>
      <c r="J84" s="108">
        <v>101000</v>
      </c>
      <c r="K84" s="415">
        <f>G84-H84-I84-J84</f>
        <v>1510</v>
      </c>
      <c r="L84" s="207">
        <v>119680</v>
      </c>
      <c r="M84" s="252">
        <f>F84*0.2</f>
        <v>24120</v>
      </c>
      <c r="N84" s="106">
        <f>Q84+R84+S84+T84</f>
        <v>-24120</v>
      </c>
      <c r="O84" s="105">
        <v>5774883</v>
      </c>
      <c r="P84" s="193"/>
      <c r="Q84" s="107">
        <v>0</v>
      </c>
      <c r="R84" s="108">
        <v>-3618</v>
      </c>
      <c r="S84" s="108">
        <v>-20200</v>
      </c>
      <c r="T84" s="92">
        <v>-302</v>
      </c>
      <c r="U84" s="193"/>
      <c r="V84" s="230"/>
      <c r="W84" s="217" t="s">
        <v>305</v>
      </c>
      <c r="X84" s="140" t="s">
        <v>89</v>
      </c>
      <c r="Y84" s="203">
        <f t="shared" si="21"/>
        <v>0</v>
      </c>
      <c r="AA84" s="294">
        <v>-3618</v>
      </c>
      <c r="AB84" s="294">
        <v>0</v>
      </c>
      <c r="AC84" s="294">
        <v>0</v>
      </c>
      <c r="AD84" s="294">
        <v>0</v>
      </c>
      <c r="AE84" s="294">
        <v>0</v>
      </c>
      <c r="AF84" s="294">
        <v>0</v>
      </c>
      <c r="AG84" s="295">
        <f t="shared" si="22"/>
        <v>-3618</v>
      </c>
      <c r="AH84" s="290" t="str">
        <f t="shared" si="23"/>
        <v>OK</v>
      </c>
    </row>
    <row r="85" spans="1:34" ht="48" customHeight="1">
      <c r="A85" s="140">
        <v>73</v>
      </c>
      <c r="B85" s="164"/>
      <c r="C85" s="167"/>
      <c r="D85" s="129" t="s">
        <v>64</v>
      </c>
      <c r="E85" s="123" t="s">
        <v>5</v>
      </c>
      <c r="F85" s="207">
        <v>605000</v>
      </c>
      <c r="G85" s="303"/>
      <c r="H85" s="408"/>
      <c r="I85" s="324"/>
      <c r="J85" s="324"/>
      <c r="K85" s="414"/>
      <c r="L85" s="207">
        <v>659000</v>
      </c>
      <c r="M85" s="252"/>
      <c r="N85" s="106">
        <v>-605000</v>
      </c>
      <c r="O85" s="105">
        <v>608000</v>
      </c>
      <c r="P85" s="193"/>
      <c r="Q85" s="107"/>
      <c r="R85" s="108"/>
      <c r="S85" s="108">
        <v>-603000</v>
      </c>
      <c r="T85" s="92">
        <v>-2000</v>
      </c>
      <c r="U85" s="193"/>
      <c r="V85" s="230"/>
      <c r="W85" s="217" t="s">
        <v>49</v>
      </c>
      <c r="X85" s="140" t="s">
        <v>89</v>
      </c>
      <c r="Y85" s="203">
        <f t="shared" si="21"/>
        <v>0</v>
      </c>
      <c r="AA85" s="294"/>
      <c r="AB85" s="294"/>
      <c r="AC85" s="294"/>
      <c r="AD85" s="294"/>
      <c r="AE85" s="294"/>
      <c r="AF85" s="294"/>
      <c r="AG85" s="295">
        <f t="shared" si="22"/>
        <v>0</v>
      </c>
      <c r="AH85" s="290" t="str">
        <f t="shared" si="23"/>
        <v>OK</v>
      </c>
    </row>
    <row r="86" spans="1:34" ht="31.5" customHeight="1" thickBot="1">
      <c r="A86" s="140">
        <v>74</v>
      </c>
      <c r="B86" s="164"/>
      <c r="C86" s="165" t="s">
        <v>6</v>
      </c>
      <c r="D86" s="111" t="s">
        <v>238</v>
      </c>
      <c r="E86" s="111" t="s">
        <v>7</v>
      </c>
      <c r="F86" s="206">
        <v>5000</v>
      </c>
      <c r="G86" s="449"/>
      <c r="H86" s="450"/>
      <c r="I86" s="231"/>
      <c r="J86" s="231"/>
      <c r="K86" s="451"/>
      <c r="L86" s="206">
        <v>5000</v>
      </c>
      <c r="M86" s="253"/>
      <c r="N86" s="91">
        <v>-5000</v>
      </c>
      <c r="O86" s="119">
        <v>5000</v>
      </c>
      <c r="P86" s="194"/>
      <c r="Q86" s="120"/>
      <c r="R86" s="121"/>
      <c r="S86" s="121"/>
      <c r="T86" s="122">
        <v>-5000</v>
      </c>
      <c r="U86" s="194"/>
      <c r="V86" s="224"/>
      <c r="W86" s="204"/>
      <c r="X86" s="140" t="s">
        <v>89</v>
      </c>
      <c r="Y86" s="203">
        <f t="shared" si="21"/>
        <v>0</v>
      </c>
      <c r="AA86" s="294"/>
      <c r="AB86" s="294"/>
      <c r="AC86" s="294"/>
      <c r="AD86" s="294"/>
      <c r="AE86" s="294"/>
      <c r="AF86" s="294"/>
      <c r="AG86" s="295">
        <f t="shared" si="22"/>
        <v>0</v>
      </c>
      <c r="AH86" s="290" t="str">
        <f t="shared" si="23"/>
        <v>OK</v>
      </c>
    </row>
    <row r="87" spans="1:34" ht="31.5" customHeight="1" thickBot="1">
      <c r="A87" s="140">
        <v>75</v>
      </c>
      <c r="B87" s="164"/>
      <c r="C87" s="166"/>
      <c r="D87" s="123" t="s">
        <v>238</v>
      </c>
      <c r="E87" s="123" t="s">
        <v>8</v>
      </c>
      <c r="F87" s="207">
        <v>40275</v>
      </c>
      <c r="G87" s="404"/>
      <c r="H87" s="404"/>
      <c r="I87" s="404"/>
      <c r="J87" s="404"/>
      <c r="K87" s="404"/>
      <c r="L87" s="207">
        <v>40295</v>
      </c>
      <c r="M87" s="252"/>
      <c r="N87" s="448">
        <v>-40275</v>
      </c>
      <c r="O87" s="105">
        <v>40329</v>
      </c>
      <c r="P87" s="193"/>
      <c r="Q87" s="427"/>
      <c r="R87" s="108"/>
      <c r="S87" s="108"/>
      <c r="T87" s="230">
        <v>-40275</v>
      </c>
      <c r="U87" s="193"/>
      <c r="V87" s="230"/>
      <c r="W87" s="217"/>
      <c r="X87" s="140" t="s">
        <v>89</v>
      </c>
      <c r="Y87" s="203">
        <f t="shared" si="21"/>
        <v>0</v>
      </c>
      <c r="AA87" s="430"/>
      <c r="AB87" s="430"/>
      <c r="AC87" s="430"/>
      <c r="AD87" s="430"/>
      <c r="AE87" s="430"/>
      <c r="AF87" s="430"/>
      <c r="AG87" s="295">
        <f t="shared" si="22"/>
        <v>0</v>
      </c>
      <c r="AH87" s="290" t="str">
        <f t="shared" si="23"/>
        <v>OK</v>
      </c>
    </row>
    <row r="88" spans="1:34" ht="31.5" customHeight="1">
      <c r="A88" s="140">
        <v>76</v>
      </c>
      <c r="B88" s="164"/>
      <c r="C88" s="166"/>
      <c r="D88" s="129" t="s">
        <v>9</v>
      </c>
      <c r="E88" s="123" t="s">
        <v>372</v>
      </c>
      <c r="F88" s="207">
        <v>56873</v>
      </c>
      <c r="G88" s="207">
        <v>56873</v>
      </c>
      <c r="H88" s="405">
        <v>0</v>
      </c>
      <c r="I88" s="405">
        <v>4500</v>
      </c>
      <c r="J88" s="405">
        <v>0</v>
      </c>
      <c r="K88" s="417">
        <f>G88-H88-I88-J88</f>
        <v>52373</v>
      </c>
      <c r="L88" s="207">
        <v>52343</v>
      </c>
      <c r="M88" s="252"/>
      <c r="N88" s="106">
        <f>Q88+R88+S88+T88</f>
        <v>-56873</v>
      </c>
      <c r="O88" s="105"/>
      <c r="P88" s="193"/>
      <c r="Q88" s="107"/>
      <c r="R88" s="108">
        <v>-4500</v>
      </c>
      <c r="S88" s="108"/>
      <c r="T88" s="92">
        <v>-52373</v>
      </c>
      <c r="U88" s="193"/>
      <c r="V88" s="230"/>
      <c r="W88" s="217"/>
      <c r="X88" s="140" t="s">
        <v>89</v>
      </c>
      <c r="Y88" s="203">
        <f t="shared" si="21"/>
        <v>0</v>
      </c>
      <c r="AA88" s="428"/>
      <c r="AB88" s="428">
        <v>-4500</v>
      </c>
      <c r="AC88" s="428"/>
      <c r="AD88" s="428"/>
      <c r="AE88" s="428"/>
      <c r="AF88" s="428"/>
      <c r="AG88" s="295">
        <f t="shared" si="22"/>
        <v>-4500</v>
      </c>
      <c r="AH88" s="290" t="str">
        <f t="shared" si="23"/>
        <v>OK</v>
      </c>
    </row>
    <row r="89" spans="1:34" ht="31.5" customHeight="1">
      <c r="A89" s="140">
        <v>77</v>
      </c>
      <c r="B89" s="164"/>
      <c r="C89" s="166"/>
      <c r="D89" s="124" t="s">
        <v>9</v>
      </c>
      <c r="E89" s="111" t="s">
        <v>169</v>
      </c>
      <c r="F89" s="206">
        <v>900</v>
      </c>
      <c r="G89" s="403"/>
      <c r="H89" s="403"/>
      <c r="I89" s="403"/>
      <c r="J89" s="403"/>
      <c r="K89" s="403"/>
      <c r="L89" s="206"/>
      <c r="M89" s="253"/>
      <c r="N89" s="91">
        <v>-900</v>
      </c>
      <c r="O89" s="119"/>
      <c r="P89" s="194"/>
      <c r="Q89" s="120"/>
      <c r="R89" s="121"/>
      <c r="S89" s="121"/>
      <c r="T89" s="122">
        <v>-900</v>
      </c>
      <c r="U89" s="194"/>
      <c r="V89" s="224"/>
      <c r="W89" s="204"/>
      <c r="X89" s="140" t="s">
        <v>89</v>
      </c>
      <c r="Y89" s="203">
        <f t="shared" si="21"/>
        <v>0</v>
      </c>
      <c r="AA89" s="428"/>
      <c r="AB89" s="428"/>
      <c r="AC89" s="428"/>
      <c r="AD89" s="428"/>
      <c r="AE89" s="428"/>
      <c r="AF89" s="428"/>
      <c r="AG89" s="295">
        <f t="shared" si="22"/>
        <v>0</v>
      </c>
      <c r="AH89" s="290" t="str">
        <f t="shared" si="23"/>
        <v>OK</v>
      </c>
    </row>
    <row r="90" spans="1:34" ht="31.5" customHeight="1">
      <c r="A90" s="140">
        <v>78</v>
      </c>
      <c r="B90" s="164"/>
      <c r="C90" s="166"/>
      <c r="D90" s="124" t="s">
        <v>9</v>
      </c>
      <c r="E90" s="111" t="s">
        <v>170</v>
      </c>
      <c r="F90" s="206">
        <v>20000</v>
      </c>
      <c r="G90" s="403"/>
      <c r="H90" s="403"/>
      <c r="I90" s="403"/>
      <c r="J90" s="403"/>
      <c r="K90" s="403"/>
      <c r="L90" s="206"/>
      <c r="M90" s="253"/>
      <c r="N90" s="91">
        <v>-20000</v>
      </c>
      <c r="O90" s="119"/>
      <c r="P90" s="194"/>
      <c r="Q90" s="120"/>
      <c r="R90" s="121"/>
      <c r="S90" s="121"/>
      <c r="T90" s="122">
        <v>-20000</v>
      </c>
      <c r="U90" s="194"/>
      <c r="V90" s="224"/>
      <c r="W90" s="204"/>
      <c r="X90" s="140" t="s">
        <v>89</v>
      </c>
      <c r="Y90" s="203">
        <f t="shared" si="21"/>
        <v>0</v>
      </c>
      <c r="AA90" s="428"/>
      <c r="AB90" s="428"/>
      <c r="AC90" s="428"/>
      <c r="AD90" s="428"/>
      <c r="AE90" s="428"/>
      <c r="AF90" s="428"/>
      <c r="AG90" s="295">
        <f t="shared" si="22"/>
        <v>0</v>
      </c>
      <c r="AH90" s="290" t="str">
        <f t="shared" si="23"/>
        <v>OK</v>
      </c>
    </row>
    <row r="91" spans="1:34" ht="31.5" customHeight="1" thickBot="1">
      <c r="A91" s="140">
        <v>79</v>
      </c>
      <c r="B91" s="164"/>
      <c r="C91" s="166"/>
      <c r="D91" s="124" t="s">
        <v>171</v>
      </c>
      <c r="E91" s="111"/>
      <c r="F91" s="206">
        <v>232500</v>
      </c>
      <c r="G91" s="403"/>
      <c r="H91" s="403"/>
      <c r="I91" s="403"/>
      <c r="J91" s="403"/>
      <c r="K91" s="403"/>
      <c r="L91" s="206">
        <v>141760</v>
      </c>
      <c r="M91" s="253"/>
      <c r="N91" s="91">
        <v>-232500</v>
      </c>
      <c r="O91" s="119"/>
      <c r="P91" s="194"/>
      <c r="Q91" s="120"/>
      <c r="R91" s="121"/>
      <c r="S91" s="121">
        <v>-59500</v>
      </c>
      <c r="T91" s="122">
        <v>-173000</v>
      </c>
      <c r="U91" s="194"/>
      <c r="V91" s="224"/>
      <c r="W91" s="204"/>
      <c r="X91" s="140" t="s">
        <v>89</v>
      </c>
      <c r="Y91" s="203">
        <f t="shared" si="21"/>
        <v>0</v>
      </c>
      <c r="AA91" s="428"/>
      <c r="AB91" s="428"/>
      <c r="AC91" s="428"/>
      <c r="AD91" s="428"/>
      <c r="AE91" s="428"/>
      <c r="AF91" s="428"/>
      <c r="AG91" s="295">
        <f t="shared" si="22"/>
        <v>0</v>
      </c>
      <c r="AH91" s="290" t="str">
        <f t="shared" si="23"/>
        <v>OK</v>
      </c>
    </row>
    <row r="92" spans="1:34" ht="57.75" customHeight="1" thickBot="1">
      <c r="A92" s="140">
        <v>80</v>
      </c>
      <c r="B92" s="164"/>
      <c r="C92" s="166"/>
      <c r="D92" s="205" t="s">
        <v>10</v>
      </c>
      <c r="E92" s="111" t="s">
        <v>311</v>
      </c>
      <c r="F92" s="206">
        <v>7000</v>
      </c>
      <c r="G92" s="402"/>
      <c r="H92" s="406"/>
      <c r="I92" s="410"/>
      <c r="J92" s="410"/>
      <c r="K92" s="412"/>
      <c r="L92" s="206">
        <v>44000</v>
      </c>
      <c r="M92" s="253"/>
      <c r="N92" s="106">
        <v>-7000</v>
      </c>
      <c r="O92" s="119">
        <v>197000</v>
      </c>
      <c r="P92" s="194"/>
      <c r="Q92" s="120"/>
      <c r="R92" s="121"/>
      <c r="S92" s="121">
        <v>-6300</v>
      </c>
      <c r="T92" s="122">
        <v>-700</v>
      </c>
      <c r="U92" s="194"/>
      <c r="V92" s="224"/>
      <c r="W92" s="204"/>
      <c r="X92" s="140" t="s">
        <v>89</v>
      </c>
      <c r="Y92" s="203">
        <f t="shared" si="21"/>
        <v>0</v>
      </c>
      <c r="AA92" s="428"/>
      <c r="AB92" s="428"/>
      <c r="AC92" s="428"/>
      <c r="AD92" s="428"/>
      <c r="AE92" s="428"/>
      <c r="AF92" s="428"/>
      <c r="AG92" s="295">
        <f t="shared" si="22"/>
        <v>0</v>
      </c>
      <c r="AH92" s="290" t="str">
        <f t="shared" si="23"/>
        <v>OK</v>
      </c>
    </row>
    <row r="93" spans="1:34" ht="39.75" customHeight="1">
      <c r="A93" s="140">
        <v>81</v>
      </c>
      <c r="B93" s="164"/>
      <c r="C93" s="166"/>
      <c r="D93" s="124" t="s">
        <v>11</v>
      </c>
      <c r="E93" s="111" t="s">
        <v>11</v>
      </c>
      <c r="F93" s="206">
        <v>243607</v>
      </c>
      <c r="G93" s="403"/>
      <c r="H93" s="403"/>
      <c r="I93" s="403"/>
      <c r="J93" s="403"/>
      <c r="K93" s="403"/>
      <c r="L93" s="206">
        <v>195233</v>
      </c>
      <c r="M93" s="253"/>
      <c r="N93" s="91">
        <v>-243607</v>
      </c>
      <c r="O93" s="119">
        <v>158443</v>
      </c>
      <c r="P93" s="194"/>
      <c r="Q93" s="120"/>
      <c r="R93" s="121"/>
      <c r="S93" s="121"/>
      <c r="T93" s="122">
        <v>-243607</v>
      </c>
      <c r="U93" s="194"/>
      <c r="V93" s="224"/>
      <c r="W93" s="204"/>
      <c r="X93" s="140" t="s">
        <v>89</v>
      </c>
      <c r="Y93" s="203">
        <f t="shared" si="21"/>
        <v>0</v>
      </c>
      <c r="AA93" s="428"/>
      <c r="AB93" s="428"/>
      <c r="AC93" s="428"/>
      <c r="AD93" s="428"/>
      <c r="AE93" s="428"/>
      <c r="AF93" s="428"/>
      <c r="AG93" s="295">
        <f t="shared" si="22"/>
        <v>0</v>
      </c>
      <c r="AH93" s="290" t="str">
        <f t="shared" si="23"/>
        <v>OK</v>
      </c>
    </row>
    <row r="94" spans="1:34" ht="31.5" customHeight="1">
      <c r="A94" s="140">
        <v>82</v>
      </c>
      <c r="B94" s="164"/>
      <c r="C94" s="166"/>
      <c r="D94" s="124" t="s">
        <v>373</v>
      </c>
      <c r="E94" s="111" t="s">
        <v>374</v>
      </c>
      <c r="F94" s="206">
        <v>139000</v>
      </c>
      <c r="G94" s="206">
        <v>139000</v>
      </c>
      <c r="H94" s="401">
        <v>0</v>
      </c>
      <c r="I94" s="401">
        <v>139000</v>
      </c>
      <c r="J94" s="401">
        <v>0</v>
      </c>
      <c r="K94" s="413">
        <f>G94-H94-I94-J94</f>
        <v>0</v>
      </c>
      <c r="L94" s="206">
        <v>139000</v>
      </c>
      <c r="M94" s="253"/>
      <c r="N94" s="91">
        <f>Q94+R94+S94+T94</f>
        <v>-139000</v>
      </c>
      <c r="O94" s="119"/>
      <c r="P94" s="194"/>
      <c r="Q94" s="120"/>
      <c r="R94" s="121">
        <v>-139000</v>
      </c>
      <c r="S94" s="121"/>
      <c r="T94" s="122">
        <v>0</v>
      </c>
      <c r="U94" s="194"/>
      <c r="V94" s="224"/>
      <c r="W94" s="204"/>
      <c r="X94" s="140" t="s">
        <v>89</v>
      </c>
      <c r="Y94" s="203">
        <f t="shared" si="21"/>
        <v>0</v>
      </c>
      <c r="AA94" s="428">
        <v>0</v>
      </c>
      <c r="AB94" s="428">
        <v>0</v>
      </c>
      <c r="AC94" s="428">
        <v>0</v>
      </c>
      <c r="AD94" s="428">
        <v>0</v>
      </c>
      <c r="AE94" s="428">
        <v>-139000</v>
      </c>
      <c r="AF94" s="428">
        <v>0</v>
      </c>
      <c r="AG94" s="295">
        <f t="shared" si="22"/>
        <v>-139000</v>
      </c>
      <c r="AH94" s="290" t="str">
        <f t="shared" si="23"/>
        <v>OK</v>
      </c>
    </row>
    <row r="95" spans="1:34" ht="31.5" customHeight="1">
      <c r="A95" s="140">
        <v>83</v>
      </c>
      <c r="B95" s="164"/>
      <c r="C95" s="167"/>
      <c r="D95" s="124" t="s">
        <v>373</v>
      </c>
      <c r="E95" s="111" t="s">
        <v>376</v>
      </c>
      <c r="F95" s="206">
        <v>7000</v>
      </c>
      <c r="G95" s="206">
        <v>7000</v>
      </c>
      <c r="H95" s="401">
        <v>0</v>
      </c>
      <c r="I95" s="401">
        <v>7000</v>
      </c>
      <c r="J95" s="401">
        <v>0</v>
      </c>
      <c r="K95" s="413">
        <f>G95-H95-I95-J95</f>
        <v>0</v>
      </c>
      <c r="L95" s="206">
        <v>5000</v>
      </c>
      <c r="M95" s="253"/>
      <c r="N95" s="91">
        <f>Q95+R95+S95+T95</f>
        <v>-7000</v>
      </c>
      <c r="O95" s="119"/>
      <c r="P95" s="194"/>
      <c r="Q95" s="120"/>
      <c r="R95" s="121">
        <v>-7000</v>
      </c>
      <c r="S95" s="121"/>
      <c r="T95" s="122">
        <v>0</v>
      </c>
      <c r="U95" s="194"/>
      <c r="V95" s="224"/>
      <c r="W95" s="204"/>
      <c r="X95" s="140" t="s">
        <v>89</v>
      </c>
      <c r="Y95" s="203">
        <f t="shared" si="21"/>
        <v>0</v>
      </c>
      <c r="AA95" s="428">
        <v>0</v>
      </c>
      <c r="AB95" s="428">
        <v>0</v>
      </c>
      <c r="AC95" s="428">
        <v>0</v>
      </c>
      <c r="AD95" s="428">
        <v>0</v>
      </c>
      <c r="AE95" s="428">
        <v>-7000</v>
      </c>
      <c r="AF95" s="428">
        <v>0</v>
      </c>
      <c r="AG95" s="295">
        <f t="shared" si="22"/>
        <v>-7000</v>
      </c>
      <c r="AH95" s="290" t="str">
        <f t="shared" si="23"/>
        <v>OK</v>
      </c>
    </row>
    <row r="96" spans="1:34" ht="60.75" customHeight="1">
      <c r="A96" s="140">
        <v>84</v>
      </c>
      <c r="B96" s="164"/>
      <c r="C96" s="165" t="s">
        <v>12</v>
      </c>
      <c r="D96" s="124" t="s">
        <v>402</v>
      </c>
      <c r="E96" s="111" t="s">
        <v>403</v>
      </c>
      <c r="F96" s="206">
        <v>1480750</v>
      </c>
      <c r="G96" s="403"/>
      <c r="H96" s="403"/>
      <c r="I96" s="403"/>
      <c r="J96" s="403"/>
      <c r="K96" s="403"/>
      <c r="L96" s="206">
        <v>1447750</v>
      </c>
      <c r="M96" s="253"/>
      <c r="N96" s="91">
        <v>-243000</v>
      </c>
      <c r="O96" s="119">
        <v>1019000</v>
      </c>
      <c r="P96" s="194"/>
      <c r="Q96" s="120"/>
      <c r="R96" s="121"/>
      <c r="S96" s="121">
        <v>-243000</v>
      </c>
      <c r="T96" s="122"/>
      <c r="U96" s="194"/>
      <c r="V96" s="224"/>
      <c r="W96" s="204" t="s">
        <v>450</v>
      </c>
      <c r="X96" s="140" t="s">
        <v>89</v>
      </c>
      <c r="Y96" s="203">
        <f t="shared" si="21"/>
        <v>0</v>
      </c>
      <c r="AA96" s="428"/>
      <c r="AB96" s="428"/>
      <c r="AC96" s="428"/>
      <c r="AD96" s="428"/>
      <c r="AE96" s="428"/>
      <c r="AF96" s="428"/>
      <c r="AG96" s="295">
        <f t="shared" si="22"/>
        <v>0</v>
      </c>
      <c r="AH96" s="290" t="str">
        <f t="shared" si="23"/>
        <v>OK</v>
      </c>
    </row>
    <row r="97" spans="1:34" ht="68.25" customHeight="1">
      <c r="A97" s="140">
        <v>85</v>
      </c>
      <c r="B97" s="164"/>
      <c r="C97" s="165" t="s">
        <v>281</v>
      </c>
      <c r="D97" s="124" t="s">
        <v>286</v>
      </c>
      <c r="E97" s="111"/>
      <c r="F97" s="206">
        <v>5809724</v>
      </c>
      <c r="G97" s="206">
        <v>5809724</v>
      </c>
      <c r="H97" s="401">
        <v>2903864</v>
      </c>
      <c r="I97" s="401">
        <v>969951</v>
      </c>
      <c r="J97" s="401">
        <v>1932500</v>
      </c>
      <c r="K97" s="413">
        <f aca="true" t="shared" si="24" ref="K97:K102">G97-H97-I97-J97</f>
        <v>3409</v>
      </c>
      <c r="L97" s="206">
        <v>8452929</v>
      </c>
      <c r="M97" s="253">
        <f>F97*0.35</f>
        <v>2033403.4</v>
      </c>
      <c r="N97" s="91">
        <f>Q97+R97+S97+T97</f>
        <v>-2033403</v>
      </c>
      <c r="O97" s="119">
        <v>5774883</v>
      </c>
      <c r="P97" s="194"/>
      <c r="Q97" s="120">
        <v>-1016352</v>
      </c>
      <c r="R97" s="121">
        <v>-339483</v>
      </c>
      <c r="S97" s="121">
        <v>-676375</v>
      </c>
      <c r="T97" s="122">
        <v>-1193</v>
      </c>
      <c r="U97" s="194"/>
      <c r="V97" s="224"/>
      <c r="W97" s="204" t="s">
        <v>164</v>
      </c>
      <c r="X97" s="140" t="s">
        <v>89</v>
      </c>
      <c r="Y97" s="203">
        <f t="shared" si="21"/>
        <v>0</v>
      </c>
      <c r="AA97" s="428">
        <v>-339483</v>
      </c>
      <c r="AB97" s="428">
        <v>0</v>
      </c>
      <c r="AC97" s="428">
        <v>0</v>
      </c>
      <c r="AD97" s="428">
        <v>0</v>
      </c>
      <c r="AE97" s="428">
        <v>0</v>
      </c>
      <c r="AF97" s="428">
        <v>0</v>
      </c>
      <c r="AG97" s="295">
        <f t="shared" si="22"/>
        <v>-339483</v>
      </c>
      <c r="AH97" s="290" t="str">
        <f t="shared" si="23"/>
        <v>OK</v>
      </c>
    </row>
    <row r="98" spans="1:34" ht="50.25" customHeight="1" thickBot="1">
      <c r="A98" s="140">
        <v>86</v>
      </c>
      <c r="B98" s="164"/>
      <c r="C98" s="166"/>
      <c r="D98" s="111" t="s">
        <v>13</v>
      </c>
      <c r="E98" s="111" t="s">
        <v>14</v>
      </c>
      <c r="F98" s="206">
        <v>8639304</v>
      </c>
      <c r="G98" s="206">
        <v>8639304</v>
      </c>
      <c r="H98" s="401">
        <v>4449308</v>
      </c>
      <c r="I98" s="401">
        <v>1575745</v>
      </c>
      <c r="J98" s="401">
        <v>2613000</v>
      </c>
      <c r="K98" s="413">
        <f t="shared" si="24"/>
        <v>1251</v>
      </c>
      <c r="L98" s="206">
        <v>11499960</v>
      </c>
      <c r="M98" s="253">
        <f>F98*0.2</f>
        <v>1727860.8</v>
      </c>
      <c r="N98" s="91">
        <f>Q98+R98+S98+T98</f>
        <v>-1727861</v>
      </c>
      <c r="O98" s="119">
        <v>5774883</v>
      </c>
      <c r="P98" s="194"/>
      <c r="Q98" s="120">
        <v>-889862</v>
      </c>
      <c r="R98" s="121">
        <v>-315149</v>
      </c>
      <c r="S98" s="121">
        <v>-522600</v>
      </c>
      <c r="T98" s="224">
        <v>-250</v>
      </c>
      <c r="U98" s="194"/>
      <c r="V98" s="224"/>
      <c r="W98" s="204" t="s">
        <v>433</v>
      </c>
      <c r="X98" s="140" t="s">
        <v>89</v>
      </c>
      <c r="Y98" s="203">
        <f t="shared" si="21"/>
        <v>0</v>
      </c>
      <c r="AA98" s="428">
        <v>-315149</v>
      </c>
      <c r="AB98" s="428">
        <v>0</v>
      </c>
      <c r="AC98" s="428">
        <v>0</v>
      </c>
      <c r="AD98" s="428">
        <v>0</v>
      </c>
      <c r="AE98" s="428">
        <v>0</v>
      </c>
      <c r="AF98" s="428">
        <v>0</v>
      </c>
      <c r="AG98" s="295">
        <f t="shared" si="22"/>
        <v>-315149</v>
      </c>
      <c r="AH98" s="290" t="str">
        <f t="shared" si="23"/>
        <v>OK</v>
      </c>
    </row>
    <row r="99" spans="1:34" ht="31.5" customHeight="1" thickBot="1">
      <c r="A99" s="140">
        <v>87</v>
      </c>
      <c r="B99" s="164"/>
      <c r="C99" s="167"/>
      <c r="D99" s="123" t="s">
        <v>80</v>
      </c>
      <c r="E99" s="123" t="s">
        <v>81</v>
      </c>
      <c r="F99" s="207">
        <v>602000</v>
      </c>
      <c r="G99" s="207">
        <v>602000</v>
      </c>
      <c r="H99" s="405">
        <v>0</v>
      </c>
      <c r="I99" s="405">
        <v>301000</v>
      </c>
      <c r="J99" s="405">
        <v>300000</v>
      </c>
      <c r="K99" s="417">
        <f t="shared" si="24"/>
        <v>1000</v>
      </c>
      <c r="L99" s="207">
        <v>1377000</v>
      </c>
      <c r="M99" s="252">
        <f>F99*0.35</f>
        <v>210700</v>
      </c>
      <c r="N99" s="106">
        <f>Q99+R99+S99+T99</f>
        <v>-210700</v>
      </c>
      <c r="O99" s="105">
        <v>5774883</v>
      </c>
      <c r="P99" s="193"/>
      <c r="Q99" s="427">
        <v>0</v>
      </c>
      <c r="R99" s="108">
        <v>-105350</v>
      </c>
      <c r="S99" s="108">
        <v>-105000</v>
      </c>
      <c r="T99" s="230">
        <v>-350</v>
      </c>
      <c r="U99" s="193"/>
      <c r="V99" s="230"/>
      <c r="W99" s="217" t="s">
        <v>164</v>
      </c>
      <c r="X99" s="140" t="s">
        <v>89</v>
      </c>
      <c r="Y99" s="203">
        <f t="shared" si="21"/>
        <v>0</v>
      </c>
      <c r="AA99" s="431">
        <v>-105350</v>
      </c>
      <c r="AB99" s="431">
        <v>0</v>
      </c>
      <c r="AC99" s="431">
        <v>0</v>
      </c>
      <c r="AD99" s="431">
        <v>0</v>
      </c>
      <c r="AE99" s="431">
        <v>0</v>
      </c>
      <c r="AF99" s="431">
        <v>0</v>
      </c>
      <c r="AG99" s="295">
        <f t="shared" si="22"/>
        <v>-105350</v>
      </c>
      <c r="AH99" s="290" t="str">
        <f t="shared" si="23"/>
        <v>OK</v>
      </c>
    </row>
    <row r="100" spans="1:34" ht="66" customHeight="1">
      <c r="A100" s="140">
        <v>88</v>
      </c>
      <c r="B100" s="164"/>
      <c r="C100" s="165" t="s">
        <v>15</v>
      </c>
      <c r="D100" s="123" t="s">
        <v>16</v>
      </c>
      <c r="E100" s="123" t="s">
        <v>239</v>
      </c>
      <c r="F100" s="207">
        <v>1285595</v>
      </c>
      <c r="G100" s="207">
        <v>1285595</v>
      </c>
      <c r="H100" s="405">
        <v>466441</v>
      </c>
      <c r="I100" s="405">
        <v>0</v>
      </c>
      <c r="J100" s="405">
        <v>817800</v>
      </c>
      <c r="K100" s="417">
        <f t="shared" si="24"/>
        <v>1354</v>
      </c>
      <c r="L100" s="207">
        <v>4631105</v>
      </c>
      <c r="M100" s="252">
        <f>F100*0.35</f>
        <v>449958.25</v>
      </c>
      <c r="N100" s="106">
        <f>Q100+R100+S100+T100</f>
        <v>-449958</v>
      </c>
      <c r="O100" s="105">
        <v>5774883</v>
      </c>
      <c r="P100" s="193"/>
      <c r="Q100" s="107">
        <v>-163254</v>
      </c>
      <c r="R100" s="108">
        <v>0</v>
      </c>
      <c r="S100" s="108">
        <v>-286230</v>
      </c>
      <c r="T100" s="92">
        <v>-474</v>
      </c>
      <c r="U100" s="193"/>
      <c r="V100" s="230"/>
      <c r="W100" s="217" t="s">
        <v>172</v>
      </c>
      <c r="X100" s="140" t="s">
        <v>89</v>
      </c>
      <c r="Y100" s="203">
        <f t="shared" si="21"/>
        <v>0</v>
      </c>
      <c r="AA100" s="428"/>
      <c r="AB100" s="428"/>
      <c r="AC100" s="428"/>
      <c r="AD100" s="428"/>
      <c r="AE100" s="294"/>
      <c r="AF100" s="428"/>
      <c r="AG100" s="295">
        <f t="shared" si="22"/>
        <v>0</v>
      </c>
      <c r="AH100" s="290" t="str">
        <f t="shared" si="23"/>
        <v>OK</v>
      </c>
    </row>
    <row r="101" spans="1:34" ht="31.5" customHeight="1">
      <c r="A101" s="140">
        <v>89</v>
      </c>
      <c r="B101" s="164"/>
      <c r="C101" s="166"/>
      <c r="D101" s="111" t="s">
        <v>17</v>
      </c>
      <c r="E101" s="111" t="s">
        <v>18</v>
      </c>
      <c r="F101" s="206">
        <v>898306</v>
      </c>
      <c r="G101" s="206">
        <v>898306</v>
      </c>
      <c r="H101" s="401">
        <v>0</v>
      </c>
      <c r="I101" s="401">
        <v>1500</v>
      </c>
      <c r="J101" s="401">
        <v>895500</v>
      </c>
      <c r="K101" s="413">
        <f t="shared" si="24"/>
        <v>1306</v>
      </c>
      <c r="L101" s="206">
        <v>3352851</v>
      </c>
      <c r="M101" s="253">
        <f>F101*0.2</f>
        <v>179661.2</v>
      </c>
      <c r="N101" s="91">
        <f>Q101+R101+S101+T101</f>
        <v>-179661</v>
      </c>
      <c r="O101" s="119">
        <v>5774883</v>
      </c>
      <c r="P101" s="194"/>
      <c r="Q101" s="120">
        <v>0</v>
      </c>
      <c r="R101" s="121">
        <v>-300</v>
      </c>
      <c r="S101" s="121">
        <v>-179100</v>
      </c>
      <c r="T101" s="122">
        <v>-261</v>
      </c>
      <c r="U101" s="194"/>
      <c r="V101" s="224"/>
      <c r="W101" s="204" t="s">
        <v>62</v>
      </c>
      <c r="X101" s="140" t="s">
        <v>89</v>
      </c>
      <c r="Y101" s="203">
        <f t="shared" si="21"/>
        <v>0</v>
      </c>
      <c r="AA101" s="428">
        <v>0</v>
      </c>
      <c r="AB101" s="428">
        <v>0</v>
      </c>
      <c r="AC101" s="428">
        <v>0</v>
      </c>
      <c r="AD101" s="428">
        <v>-300</v>
      </c>
      <c r="AE101" s="428">
        <v>0</v>
      </c>
      <c r="AF101" s="428">
        <v>0</v>
      </c>
      <c r="AG101" s="295">
        <f t="shared" si="22"/>
        <v>-300</v>
      </c>
      <c r="AH101" s="290" t="str">
        <f t="shared" si="23"/>
        <v>OK</v>
      </c>
    </row>
    <row r="102" spans="1:34" ht="53.25" customHeight="1">
      <c r="A102" s="140">
        <v>90</v>
      </c>
      <c r="B102" s="164"/>
      <c r="C102" s="166"/>
      <c r="D102" s="111" t="s">
        <v>19</v>
      </c>
      <c r="E102" s="111" t="s">
        <v>20</v>
      </c>
      <c r="F102" s="206">
        <v>621000</v>
      </c>
      <c r="G102" s="206">
        <v>621000</v>
      </c>
      <c r="H102" s="401">
        <v>0</v>
      </c>
      <c r="I102" s="401">
        <v>200900</v>
      </c>
      <c r="J102" s="401">
        <v>418000</v>
      </c>
      <c r="K102" s="413">
        <f t="shared" si="24"/>
        <v>2100</v>
      </c>
      <c r="L102" s="206">
        <v>690345</v>
      </c>
      <c r="M102" s="253"/>
      <c r="N102" s="106">
        <v>-621000</v>
      </c>
      <c r="O102" s="119">
        <v>711849</v>
      </c>
      <c r="P102" s="194"/>
      <c r="Q102" s="120"/>
      <c r="R102" s="121">
        <v>-200900</v>
      </c>
      <c r="S102" s="121">
        <v>-418000</v>
      </c>
      <c r="T102" s="122">
        <v>-2100</v>
      </c>
      <c r="U102" s="194"/>
      <c r="V102" s="224"/>
      <c r="W102" s="204" t="s">
        <v>97</v>
      </c>
      <c r="X102" s="140" t="s">
        <v>89</v>
      </c>
      <c r="Y102" s="203">
        <f aca="true" t="shared" si="25" ref="Y102:Y135">N102-Q102-R102-S102-T102</f>
        <v>0</v>
      </c>
      <c r="AA102" s="428">
        <v>-200900</v>
      </c>
      <c r="AB102" s="428"/>
      <c r="AC102" s="428"/>
      <c r="AD102" s="428"/>
      <c r="AE102" s="428"/>
      <c r="AF102" s="428"/>
      <c r="AG102" s="295">
        <f aca="true" t="shared" si="26" ref="AG102:AG133">SUM(AA102:AF102)</f>
        <v>-200900</v>
      </c>
      <c r="AH102" s="290" t="str">
        <f aca="true" t="shared" si="27" ref="AH102:AH133">IF(R102=AG102,"OK","OUT")</f>
        <v>OK</v>
      </c>
    </row>
    <row r="103" spans="1:34" ht="50.25" customHeight="1">
      <c r="A103" s="140">
        <v>91</v>
      </c>
      <c r="B103" s="164"/>
      <c r="C103" s="166"/>
      <c r="D103" s="111" t="s">
        <v>82</v>
      </c>
      <c r="E103" s="111" t="s">
        <v>21</v>
      </c>
      <c r="F103" s="206">
        <v>57744</v>
      </c>
      <c r="G103" s="403"/>
      <c r="H103" s="403"/>
      <c r="I103" s="403"/>
      <c r="J103" s="403"/>
      <c r="K103" s="403"/>
      <c r="L103" s="206">
        <v>90839</v>
      </c>
      <c r="M103" s="253"/>
      <c r="N103" s="91">
        <v>-57744</v>
      </c>
      <c r="O103" s="119">
        <v>103000</v>
      </c>
      <c r="P103" s="194"/>
      <c r="Q103" s="120"/>
      <c r="R103" s="121"/>
      <c r="S103" s="121"/>
      <c r="T103" s="122">
        <v>-57744</v>
      </c>
      <c r="U103" s="194"/>
      <c r="V103" s="224"/>
      <c r="W103" s="204" t="s">
        <v>61</v>
      </c>
      <c r="X103" s="140" t="s">
        <v>89</v>
      </c>
      <c r="Y103" s="203">
        <f t="shared" si="25"/>
        <v>0</v>
      </c>
      <c r="AA103" s="428"/>
      <c r="AB103" s="428"/>
      <c r="AC103" s="428"/>
      <c r="AD103" s="428"/>
      <c r="AE103" s="428"/>
      <c r="AF103" s="428"/>
      <c r="AG103" s="295">
        <f t="shared" si="26"/>
        <v>0</v>
      </c>
      <c r="AH103" s="290" t="str">
        <f t="shared" si="27"/>
        <v>OK</v>
      </c>
    </row>
    <row r="104" spans="1:34" ht="54" customHeight="1">
      <c r="A104" s="140">
        <v>92</v>
      </c>
      <c r="B104" s="164"/>
      <c r="C104" s="167"/>
      <c r="D104" s="124" t="s">
        <v>22</v>
      </c>
      <c r="E104" s="111" t="s">
        <v>240</v>
      </c>
      <c r="F104" s="206">
        <v>412274</v>
      </c>
      <c r="G104" s="206">
        <v>412274</v>
      </c>
      <c r="H104" s="401">
        <v>0</v>
      </c>
      <c r="I104" s="401">
        <v>0</v>
      </c>
      <c r="J104" s="401">
        <v>163000</v>
      </c>
      <c r="K104" s="413">
        <f>G104-H104-I104-J104</f>
        <v>249274</v>
      </c>
      <c r="L104" s="206">
        <v>417049</v>
      </c>
      <c r="M104" s="253">
        <f>F104*0.5</f>
        <v>206137</v>
      </c>
      <c r="N104" s="91">
        <f>Q104+R104+S104+T104</f>
        <v>-206137</v>
      </c>
      <c r="O104" s="119">
        <v>5774883</v>
      </c>
      <c r="P104" s="194"/>
      <c r="Q104" s="120">
        <v>0</v>
      </c>
      <c r="R104" s="121">
        <v>0</v>
      </c>
      <c r="S104" s="121">
        <v>-81500</v>
      </c>
      <c r="T104" s="122">
        <v>-124637</v>
      </c>
      <c r="U104" s="194"/>
      <c r="V104" s="224"/>
      <c r="W104" s="204" t="s">
        <v>173</v>
      </c>
      <c r="X104" s="140" t="s">
        <v>89</v>
      </c>
      <c r="Y104" s="203">
        <f t="shared" si="25"/>
        <v>0</v>
      </c>
      <c r="AA104" s="428"/>
      <c r="AB104" s="428"/>
      <c r="AC104" s="428"/>
      <c r="AD104" s="428"/>
      <c r="AE104" s="428"/>
      <c r="AF104" s="294"/>
      <c r="AG104" s="295">
        <f t="shared" si="26"/>
        <v>0</v>
      </c>
      <c r="AH104" s="290" t="str">
        <f t="shared" si="27"/>
        <v>OK</v>
      </c>
    </row>
    <row r="105" spans="1:34" ht="54" customHeight="1">
      <c r="A105" s="140">
        <v>93</v>
      </c>
      <c r="B105" s="164"/>
      <c r="C105" s="165" t="s">
        <v>90</v>
      </c>
      <c r="D105" s="124" t="s">
        <v>174</v>
      </c>
      <c r="E105" s="111"/>
      <c r="F105" s="206">
        <v>57798</v>
      </c>
      <c r="G105" s="403"/>
      <c r="H105" s="403"/>
      <c r="I105" s="403"/>
      <c r="J105" s="403"/>
      <c r="K105" s="403"/>
      <c r="L105" s="206">
        <v>132662</v>
      </c>
      <c r="M105" s="253">
        <f>F105*0.5</f>
        <v>28899</v>
      </c>
      <c r="N105" s="91">
        <v>-29000</v>
      </c>
      <c r="O105" s="119"/>
      <c r="P105" s="194"/>
      <c r="Q105" s="120"/>
      <c r="R105" s="121"/>
      <c r="S105" s="121"/>
      <c r="T105" s="122">
        <v>-29000</v>
      </c>
      <c r="U105" s="194"/>
      <c r="V105" s="224"/>
      <c r="W105" s="204" t="s">
        <v>173</v>
      </c>
      <c r="X105" s="140" t="s">
        <v>89</v>
      </c>
      <c r="Y105" s="203">
        <f t="shared" si="25"/>
        <v>0</v>
      </c>
      <c r="AA105" s="428"/>
      <c r="AB105" s="428"/>
      <c r="AC105" s="428"/>
      <c r="AD105" s="428"/>
      <c r="AE105" s="428"/>
      <c r="AF105" s="428"/>
      <c r="AG105" s="295">
        <f t="shared" si="26"/>
        <v>0</v>
      </c>
      <c r="AH105" s="290" t="str">
        <f t="shared" si="27"/>
        <v>OK</v>
      </c>
    </row>
    <row r="106" spans="1:34" ht="60.75" customHeight="1" thickBot="1">
      <c r="A106" s="140">
        <v>94</v>
      </c>
      <c r="B106" s="164"/>
      <c r="C106" s="166"/>
      <c r="D106" s="124" t="s">
        <v>23</v>
      </c>
      <c r="E106" s="111" t="s">
        <v>377</v>
      </c>
      <c r="F106" s="206">
        <v>1293944</v>
      </c>
      <c r="G106" s="206">
        <v>1293944</v>
      </c>
      <c r="H106" s="401">
        <v>542385</v>
      </c>
      <c r="I106" s="401">
        <v>375780</v>
      </c>
      <c r="J106" s="401">
        <v>348500</v>
      </c>
      <c r="K106" s="413">
        <f>G106-H106-I106-J106</f>
        <v>27279</v>
      </c>
      <c r="L106" s="206">
        <v>3250990</v>
      </c>
      <c r="M106" s="253">
        <f>F106*0.35</f>
        <v>452880.39999999997</v>
      </c>
      <c r="N106" s="91">
        <f>Q106+R106+S106+T106</f>
        <v>-452881</v>
      </c>
      <c r="O106" s="119">
        <v>5774883</v>
      </c>
      <c r="P106" s="194"/>
      <c r="Q106" s="120">
        <v>-189835</v>
      </c>
      <c r="R106" s="121">
        <v>-131523</v>
      </c>
      <c r="S106" s="121">
        <v>-121975</v>
      </c>
      <c r="T106" s="122">
        <v>-9548</v>
      </c>
      <c r="U106" s="194"/>
      <c r="V106" s="224"/>
      <c r="W106" s="204" t="s">
        <v>172</v>
      </c>
      <c r="X106" s="140" t="s">
        <v>89</v>
      </c>
      <c r="Y106" s="203">
        <f t="shared" si="25"/>
        <v>0</v>
      </c>
      <c r="AA106" s="428">
        <v>-131523</v>
      </c>
      <c r="AB106" s="428">
        <v>0</v>
      </c>
      <c r="AC106" s="428">
        <v>0</v>
      </c>
      <c r="AD106" s="428">
        <v>0</v>
      </c>
      <c r="AE106" s="428">
        <v>0</v>
      </c>
      <c r="AF106" s="428">
        <v>0</v>
      </c>
      <c r="AG106" s="295">
        <f t="shared" si="26"/>
        <v>-131523</v>
      </c>
      <c r="AH106" s="290" t="str">
        <f t="shared" si="27"/>
        <v>OK</v>
      </c>
    </row>
    <row r="107" spans="1:34" ht="55.5" customHeight="1">
      <c r="A107" s="140">
        <v>95</v>
      </c>
      <c r="B107" s="164"/>
      <c r="C107" s="166"/>
      <c r="D107" s="124" t="s">
        <v>24</v>
      </c>
      <c r="E107" s="111" t="s">
        <v>282</v>
      </c>
      <c r="F107" s="206">
        <v>1209064</v>
      </c>
      <c r="G107" s="280">
        <v>1209064</v>
      </c>
      <c r="H107" s="274">
        <v>603871</v>
      </c>
      <c r="I107" s="289">
        <v>0</v>
      </c>
      <c r="J107" s="289">
        <v>595100</v>
      </c>
      <c r="K107" s="319">
        <f>G107-H107-I107-J107</f>
        <v>10093</v>
      </c>
      <c r="L107" s="206">
        <v>1395004</v>
      </c>
      <c r="M107" s="253">
        <f>F107*0.35</f>
        <v>423172.39999999997</v>
      </c>
      <c r="N107" s="106">
        <f>Q107+R107+S107+T107</f>
        <v>-423172</v>
      </c>
      <c r="O107" s="119">
        <v>5774883</v>
      </c>
      <c r="P107" s="194"/>
      <c r="Q107" s="120">
        <v>-211355</v>
      </c>
      <c r="R107" s="121">
        <v>0</v>
      </c>
      <c r="S107" s="121">
        <v>-208285</v>
      </c>
      <c r="T107" s="122">
        <v>-3532</v>
      </c>
      <c r="U107" s="194"/>
      <c r="V107" s="224"/>
      <c r="W107" s="204" t="s">
        <v>172</v>
      </c>
      <c r="X107" s="140" t="s">
        <v>89</v>
      </c>
      <c r="Y107" s="203">
        <f t="shared" si="25"/>
        <v>0</v>
      </c>
      <c r="AA107" s="428">
        <v>0</v>
      </c>
      <c r="AB107" s="428">
        <v>0</v>
      </c>
      <c r="AC107" s="428">
        <v>0</v>
      </c>
      <c r="AD107" s="428">
        <v>0</v>
      </c>
      <c r="AE107" s="428">
        <v>0</v>
      </c>
      <c r="AF107" s="428">
        <v>0</v>
      </c>
      <c r="AG107" s="295">
        <f t="shared" si="26"/>
        <v>0</v>
      </c>
      <c r="AH107" s="290" t="str">
        <f t="shared" si="27"/>
        <v>OK</v>
      </c>
    </row>
    <row r="108" spans="1:34" ht="107.25" customHeight="1">
      <c r="A108" s="140">
        <v>96</v>
      </c>
      <c r="B108" s="164"/>
      <c r="C108" s="166"/>
      <c r="D108" s="124" t="s">
        <v>25</v>
      </c>
      <c r="E108" s="111" t="s">
        <v>241</v>
      </c>
      <c r="F108" s="206">
        <v>151040</v>
      </c>
      <c r="G108" s="279">
        <v>151040</v>
      </c>
      <c r="H108" s="120">
        <v>0</v>
      </c>
      <c r="I108" s="121">
        <v>0</v>
      </c>
      <c r="J108" s="121">
        <v>149700</v>
      </c>
      <c r="K108" s="320">
        <f>G108-H108-I108-J108</f>
        <v>1340</v>
      </c>
      <c r="L108" s="206">
        <v>173610</v>
      </c>
      <c r="M108" s="253">
        <f>F108*0.35</f>
        <v>52864</v>
      </c>
      <c r="N108" s="106">
        <f>Q108+R108+S108+T108</f>
        <v>-52864</v>
      </c>
      <c r="O108" s="119">
        <v>5774883</v>
      </c>
      <c r="P108" s="194"/>
      <c r="Q108" s="120">
        <v>0</v>
      </c>
      <c r="R108" s="121">
        <v>0</v>
      </c>
      <c r="S108" s="121">
        <v>-52395</v>
      </c>
      <c r="T108" s="122">
        <v>-469</v>
      </c>
      <c r="U108" s="194"/>
      <c r="V108" s="224"/>
      <c r="W108" s="204" t="s">
        <v>172</v>
      </c>
      <c r="X108" s="140" t="s">
        <v>89</v>
      </c>
      <c r="Y108" s="203">
        <f t="shared" si="25"/>
        <v>0</v>
      </c>
      <c r="AA108" s="428">
        <v>0</v>
      </c>
      <c r="AB108" s="428">
        <v>0</v>
      </c>
      <c r="AC108" s="428">
        <v>0</v>
      </c>
      <c r="AD108" s="428">
        <v>0</v>
      </c>
      <c r="AE108" s="428">
        <v>0</v>
      </c>
      <c r="AF108" s="428">
        <v>0</v>
      </c>
      <c r="AG108" s="295">
        <f t="shared" si="26"/>
        <v>0</v>
      </c>
      <c r="AH108" s="290" t="str">
        <f t="shared" si="27"/>
        <v>OK</v>
      </c>
    </row>
    <row r="109" spans="1:34" ht="58.5" customHeight="1">
      <c r="A109" s="140">
        <v>97</v>
      </c>
      <c r="B109" s="164"/>
      <c r="C109" s="167"/>
      <c r="D109" s="111" t="s">
        <v>338</v>
      </c>
      <c r="E109" s="111"/>
      <c r="F109" s="206">
        <v>23720</v>
      </c>
      <c r="G109" s="182">
        <v>23720</v>
      </c>
      <c r="H109" s="135"/>
      <c r="I109" s="135"/>
      <c r="J109" s="135"/>
      <c r="K109" s="416">
        <f>G109-H109-I109-J109</f>
        <v>23720</v>
      </c>
      <c r="L109" s="206">
        <v>19100</v>
      </c>
      <c r="M109" s="253">
        <f>F109*0.5</f>
        <v>11860</v>
      </c>
      <c r="N109" s="91">
        <f>Q109+R109+S109+T109</f>
        <v>-11860</v>
      </c>
      <c r="O109" s="119">
        <v>5774883</v>
      </c>
      <c r="P109" s="194"/>
      <c r="Q109" s="120">
        <v>0</v>
      </c>
      <c r="R109" s="121">
        <v>0</v>
      </c>
      <c r="S109" s="121">
        <v>0</v>
      </c>
      <c r="T109" s="122">
        <v>-11860</v>
      </c>
      <c r="U109" s="194"/>
      <c r="V109" s="224"/>
      <c r="W109" s="204" t="s">
        <v>173</v>
      </c>
      <c r="X109" s="140" t="s">
        <v>89</v>
      </c>
      <c r="Y109" s="203">
        <f t="shared" si="25"/>
        <v>0</v>
      </c>
      <c r="AA109" s="428"/>
      <c r="AB109" s="428"/>
      <c r="AC109" s="428"/>
      <c r="AD109" s="428"/>
      <c r="AE109" s="428"/>
      <c r="AF109" s="428"/>
      <c r="AG109" s="295">
        <f t="shared" si="26"/>
        <v>0</v>
      </c>
      <c r="AH109" s="290" t="str">
        <f t="shared" si="27"/>
        <v>OK</v>
      </c>
    </row>
    <row r="110" spans="1:34" ht="37.5" customHeight="1" thickBot="1">
      <c r="A110" s="140">
        <v>98</v>
      </c>
      <c r="B110" s="327"/>
      <c r="C110" s="165" t="s">
        <v>389</v>
      </c>
      <c r="D110" s="111" t="s">
        <v>242</v>
      </c>
      <c r="E110" s="111" t="s">
        <v>175</v>
      </c>
      <c r="F110" s="206">
        <v>5278</v>
      </c>
      <c r="G110" s="182"/>
      <c r="H110" s="182"/>
      <c r="I110" s="182"/>
      <c r="J110" s="182"/>
      <c r="K110" s="182"/>
      <c r="L110" s="206"/>
      <c r="M110" s="253"/>
      <c r="N110" s="91">
        <v>-5278</v>
      </c>
      <c r="O110" s="119"/>
      <c r="P110" s="194"/>
      <c r="Q110" s="120"/>
      <c r="R110" s="121"/>
      <c r="S110" s="121"/>
      <c r="T110" s="122">
        <v>-5278</v>
      </c>
      <c r="U110" s="194"/>
      <c r="V110" s="224"/>
      <c r="W110" s="204"/>
      <c r="X110" s="140" t="s">
        <v>89</v>
      </c>
      <c r="Y110" s="203">
        <f t="shared" si="25"/>
        <v>0</v>
      </c>
      <c r="AA110" s="428"/>
      <c r="AB110" s="428"/>
      <c r="AC110" s="428"/>
      <c r="AD110" s="428"/>
      <c r="AE110" s="428"/>
      <c r="AF110" s="428"/>
      <c r="AG110" s="295">
        <f t="shared" si="26"/>
        <v>0</v>
      </c>
      <c r="AH110" s="290" t="str">
        <f t="shared" si="27"/>
        <v>OK</v>
      </c>
    </row>
    <row r="111" spans="2:34" ht="31.5" customHeight="1" thickBot="1">
      <c r="B111" s="170"/>
      <c r="C111" s="143"/>
      <c r="D111" s="130"/>
      <c r="E111" s="130" t="s">
        <v>71</v>
      </c>
      <c r="F111" s="178">
        <f>SUM(F61:F110)</f>
        <v>110599779</v>
      </c>
      <c r="G111" s="178">
        <f aca="true" t="shared" si="28" ref="G111:T111">SUM(G61:G110)</f>
        <v>71871993</v>
      </c>
      <c r="H111" s="178">
        <f t="shared" si="28"/>
        <v>29459252</v>
      </c>
      <c r="I111" s="178">
        <f t="shared" si="28"/>
        <v>5393448</v>
      </c>
      <c r="J111" s="178">
        <f t="shared" si="28"/>
        <v>43078030</v>
      </c>
      <c r="K111" s="178">
        <f t="shared" si="28"/>
        <v>1465744</v>
      </c>
      <c r="L111" s="178">
        <f t="shared" si="28"/>
        <v>145082027</v>
      </c>
      <c r="M111" s="196">
        <f t="shared" si="28"/>
        <v>29511538.104999997</v>
      </c>
      <c r="N111" s="420">
        <f t="shared" si="28"/>
        <v>-59184284</v>
      </c>
      <c r="O111" s="131">
        <f t="shared" si="28"/>
        <v>165144516</v>
      </c>
      <c r="P111" s="196">
        <f t="shared" si="28"/>
        <v>0</v>
      </c>
      <c r="Q111" s="425">
        <f t="shared" si="28"/>
        <v>-11206318</v>
      </c>
      <c r="R111" s="180">
        <f t="shared" si="28"/>
        <v>-3616349</v>
      </c>
      <c r="S111" s="180">
        <f t="shared" si="28"/>
        <v>-42893220</v>
      </c>
      <c r="T111" s="181">
        <f t="shared" si="28"/>
        <v>-1468397</v>
      </c>
      <c r="U111" s="196"/>
      <c r="V111" s="181"/>
      <c r="W111" s="219"/>
      <c r="Y111" s="203">
        <f t="shared" si="25"/>
        <v>0</v>
      </c>
      <c r="AA111" s="420">
        <f aca="true" t="shared" si="29" ref="AA111:AF111">SUM(AA61:AA110)</f>
        <v>-1849399</v>
      </c>
      <c r="AB111" s="420">
        <f t="shared" si="29"/>
        <v>-4500</v>
      </c>
      <c r="AC111" s="420">
        <f t="shared" si="29"/>
        <v>0</v>
      </c>
      <c r="AD111" s="420">
        <f t="shared" si="29"/>
        <v>-300</v>
      </c>
      <c r="AE111" s="420">
        <f t="shared" si="29"/>
        <v>-1385000</v>
      </c>
      <c r="AF111" s="420">
        <f t="shared" si="29"/>
        <v>-377150</v>
      </c>
      <c r="AG111" s="295">
        <f t="shared" si="26"/>
        <v>-3616349</v>
      </c>
      <c r="AH111" s="290" t="str">
        <f t="shared" si="27"/>
        <v>OK</v>
      </c>
    </row>
    <row r="112" spans="1:34" ht="38.25" customHeight="1">
      <c r="A112" s="140">
        <v>99</v>
      </c>
      <c r="B112" s="177" t="s">
        <v>84</v>
      </c>
      <c r="C112" s="165" t="s">
        <v>65</v>
      </c>
      <c r="D112" s="111" t="s">
        <v>66</v>
      </c>
      <c r="E112" s="111" t="s">
        <v>67</v>
      </c>
      <c r="F112" s="206">
        <v>10912</v>
      </c>
      <c r="G112" s="279"/>
      <c r="H112" s="407"/>
      <c r="I112" s="267"/>
      <c r="J112" s="267"/>
      <c r="K112" s="269"/>
      <c r="L112" s="206">
        <v>7000</v>
      </c>
      <c r="M112" s="253">
        <f>F112*0.2</f>
        <v>2182.4</v>
      </c>
      <c r="N112" s="106">
        <v>-2000</v>
      </c>
      <c r="O112" s="119">
        <v>7000</v>
      </c>
      <c r="P112" s="194"/>
      <c r="Q112" s="120"/>
      <c r="R112" s="121"/>
      <c r="S112" s="121"/>
      <c r="T112" s="122">
        <v>-2000</v>
      </c>
      <c r="U112" s="194"/>
      <c r="V112" s="224"/>
      <c r="W112" s="204" t="s">
        <v>434</v>
      </c>
      <c r="X112" s="140" t="s">
        <v>89</v>
      </c>
      <c r="Y112" s="203">
        <f t="shared" si="25"/>
        <v>0</v>
      </c>
      <c r="AA112" s="231"/>
      <c r="AB112" s="231"/>
      <c r="AC112" s="231"/>
      <c r="AD112" s="231"/>
      <c r="AE112" s="231"/>
      <c r="AF112" s="231"/>
      <c r="AG112" s="295">
        <f t="shared" si="26"/>
        <v>0</v>
      </c>
      <c r="AH112" s="290" t="str">
        <f t="shared" si="27"/>
        <v>OK</v>
      </c>
    </row>
    <row r="113" spans="1:34" ht="42" customHeight="1" thickBot="1">
      <c r="A113" s="140">
        <v>100</v>
      </c>
      <c r="B113" s="399"/>
      <c r="C113" s="165" t="s">
        <v>68</v>
      </c>
      <c r="D113" s="111" t="s">
        <v>69</v>
      </c>
      <c r="E113" s="111" t="s">
        <v>70</v>
      </c>
      <c r="F113" s="206">
        <v>92000</v>
      </c>
      <c r="G113" s="279"/>
      <c r="H113" s="407"/>
      <c r="I113" s="267"/>
      <c r="J113" s="267"/>
      <c r="K113" s="269"/>
      <c r="L113" s="206">
        <v>92000</v>
      </c>
      <c r="M113" s="253"/>
      <c r="N113" s="106">
        <v>-46000</v>
      </c>
      <c r="O113" s="119">
        <v>92000</v>
      </c>
      <c r="P113" s="194"/>
      <c r="Q113" s="120">
        <v>-23000</v>
      </c>
      <c r="R113" s="121"/>
      <c r="S113" s="121"/>
      <c r="T113" s="122">
        <v>-23000</v>
      </c>
      <c r="U113" s="194"/>
      <c r="V113" s="224"/>
      <c r="W113" s="204" t="s">
        <v>522</v>
      </c>
      <c r="X113" s="140" t="s">
        <v>89</v>
      </c>
      <c r="Y113" s="203">
        <f t="shared" si="25"/>
        <v>0</v>
      </c>
      <c r="AA113" s="231"/>
      <c r="AB113" s="121"/>
      <c r="AC113" s="231"/>
      <c r="AD113" s="231"/>
      <c r="AE113" s="231"/>
      <c r="AF113" s="231"/>
      <c r="AG113" s="295">
        <f t="shared" si="26"/>
        <v>0</v>
      </c>
      <c r="AH113" s="290" t="str">
        <f t="shared" si="27"/>
        <v>OK</v>
      </c>
    </row>
    <row r="114" spans="2:34" ht="31.5" customHeight="1" thickBot="1">
      <c r="B114" s="170"/>
      <c r="C114" s="143"/>
      <c r="D114" s="130"/>
      <c r="E114" s="130" t="s">
        <v>71</v>
      </c>
      <c r="F114" s="178">
        <f>SUM(F112:F113)</f>
        <v>102912</v>
      </c>
      <c r="G114" s="178">
        <f aca="true" t="shared" si="30" ref="G114:T114">SUM(G112:G113)</f>
        <v>0</v>
      </c>
      <c r="H114" s="178">
        <f t="shared" si="30"/>
        <v>0</v>
      </c>
      <c r="I114" s="178">
        <f t="shared" si="30"/>
        <v>0</v>
      </c>
      <c r="J114" s="178">
        <f t="shared" si="30"/>
        <v>0</v>
      </c>
      <c r="K114" s="178">
        <f t="shared" si="30"/>
        <v>0</v>
      </c>
      <c r="L114" s="178">
        <f t="shared" si="30"/>
        <v>99000</v>
      </c>
      <c r="M114" s="196">
        <f t="shared" si="30"/>
        <v>2182.4</v>
      </c>
      <c r="N114" s="420">
        <f t="shared" si="30"/>
        <v>-48000</v>
      </c>
      <c r="O114" s="131">
        <f t="shared" si="30"/>
        <v>99000</v>
      </c>
      <c r="P114" s="196">
        <f t="shared" si="30"/>
        <v>0</v>
      </c>
      <c r="Q114" s="425">
        <f t="shared" si="30"/>
        <v>-23000</v>
      </c>
      <c r="R114" s="180">
        <f t="shared" si="30"/>
        <v>0</v>
      </c>
      <c r="S114" s="180">
        <f t="shared" si="30"/>
        <v>0</v>
      </c>
      <c r="T114" s="181">
        <f t="shared" si="30"/>
        <v>-25000</v>
      </c>
      <c r="U114" s="196"/>
      <c r="V114" s="181"/>
      <c r="W114" s="219"/>
      <c r="Y114" s="203">
        <f t="shared" si="25"/>
        <v>0</v>
      </c>
      <c r="AA114" s="420">
        <f aca="true" t="shared" si="31" ref="AA114:AF114">SUM(AA112:AA113)</f>
        <v>0</v>
      </c>
      <c r="AB114" s="420">
        <f t="shared" si="31"/>
        <v>0</v>
      </c>
      <c r="AC114" s="420">
        <f t="shared" si="31"/>
        <v>0</v>
      </c>
      <c r="AD114" s="420">
        <f t="shared" si="31"/>
        <v>0</v>
      </c>
      <c r="AE114" s="420">
        <f t="shared" si="31"/>
        <v>0</v>
      </c>
      <c r="AF114" s="420">
        <f t="shared" si="31"/>
        <v>0</v>
      </c>
      <c r="AG114" s="295">
        <f t="shared" si="26"/>
        <v>0</v>
      </c>
      <c r="AH114" s="290" t="str">
        <f t="shared" si="27"/>
        <v>OK</v>
      </c>
    </row>
    <row r="115" spans="1:34" ht="31.5" customHeight="1">
      <c r="A115" s="140">
        <v>101</v>
      </c>
      <c r="B115" s="163" t="s">
        <v>83</v>
      </c>
      <c r="C115" s="173" t="s">
        <v>179</v>
      </c>
      <c r="D115" s="111" t="s">
        <v>214</v>
      </c>
      <c r="E115" s="111"/>
      <c r="F115" s="206">
        <v>3355</v>
      </c>
      <c r="G115" s="279"/>
      <c r="H115" s="407"/>
      <c r="I115" s="267"/>
      <c r="J115" s="267"/>
      <c r="K115" s="269"/>
      <c r="L115" s="206">
        <v>5286</v>
      </c>
      <c r="M115" s="253"/>
      <c r="N115" s="421">
        <v>-3355</v>
      </c>
      <c r="O115" s="119"/>
      <c r="P115" s="253"/>
      <c r="Q115" s="407"/>
      <c r="R115" s="267"/>
      <c r="S115" s="267"/>
      <c r="T115" s="268">
        <v>-3355</v>
      </c>
      <c r="U115" s="253"/>
      <c r="V115" s="269"/>
      <c r="W115" s="204" t="s">
        <v>215</v>
      </c>
      <c r="X115" s="140" t="s">
        <v>89</v>
      </c>
      <c r="Y115" s="203">
        <f t="shared" si="25"/>
        <v>0</v>
      </c>
      <c r="AA115" s="231"/>
      <c r="AB115" s="231"/>
      <c r="AC115" s="231"/>
      <c r="AD115" s="231"/>
      <c r="AE115" s="231"/>
      <c r="AF115" s="231"/>
      <c r="AG115" s="295">
        <f t="shared" si="26"/>
        <v>0</v>
      </c>
      <c r="AH115" s="290" t="str">
        <f t="shared" si="27"/>
        <v>OK</v>
      </c>
    </row>
    <row r="116" spans="1:34" ht="60" customHeight="1">
      <c r="A116" s="140">
        <v>102</v>
      </c>
      <c r="B116" s="164"/>
      <c r="C116" s="167"/>
      <c r="D116" s="111" t="s">
        <v>180</v>
      </c>
      <c r="E116" s="111" t="s">
        <v>181</v>
      </c>
      <c r="F116" s="206">
        <v>908</v>
      </c>
      <c r="G116" s="279"/>
      <c r="H116" s="407"/>
      <c r="I116" s="267"/>
      <c r="J116" s="267"/>
      <c r="K116" s="269"/>
      <c r="L116" s="206"/>
      <c r="M116" s="253"/>
      <c r="N116" s="421">
        <v>-908</v>
      </c>
      <c r="O116" s="119"/>
      <c r="P116" s="253"/>
      <c r="Q116" s="407"/>
      <c r="R116" s="267"/>
      <c r="S116" s="267"/>
      <c r="T116" s="268">
        <v>-908</v>
      </c>
      <c r="U116" s="253"/>
      <c r="V116" s="269"/>
      <c r="W116" s="204"/>
      <c r="X116" s="140" t="s">
        <v>89</v>
      </c>
      <c r="Y116" s="203">
        <f t="shared" si="25"/>
        <v>0</v>
      </c>
      <c r="AA116" s="231"/>
      <c r="AB116" s="231"/>
      <c r="AC116" s="231"/>
      <c r="AD116" s="231"/>
      <c r="AE116" s="231"/>
      <c r="AF116" s="231"/>
      <c r="AG116" s="295">
        <f t="shared" si="26"/>
        <v>0</v>
      </c>
      <c r="AH116" s="290" t="str">
        <f t="shared" si="27"/>
        <v>OK</v>
      </c>
    </row>
    <row r="117" spans="1:35" ht="67.5" customHeight="1">
      <c r="A117" s="140">
        <v>103</v>
      </c>
      <c r="B117" s="164"/>
      <c r="C117" s="165" t="s">
        <v>91</v>
      </c>
      <c r="D117" s="124" t="s">
        <v>339</v>
      </c>
      <c r="E117" s="111" t="s">
        <v>182</v>
      </c>
      <c r="F117" s="206">
        <v>3248</v>
      </c>
      <c r="G117" s="206"/>
      <c r="H117" s="206"/>
      <c r="I117" s="206"/>
      <c r="J117" s="206"/>
      <c r="K117" s="206"/>
      <c r="L117" s="206">
        <v>5290</v>
      </c>
      <c r="M117" s="253"/>
      <c r="N117" s="419">
        <v>-3248</v>
      </c>
      <c r="O117" s="119">
        <v>2500</v>
      </c>
      <c r="P117" s="253"/>
      <c r="Q117" s="407"/>
      <c r="R117" s="267"/>
      <c r="S117" s="267"/>
      <c r="T117" s="268">
        <v>-3248</v>
      </c>
      <c r="U117" s="253"/>
      <c r="V117" s="269"/>
      <c r="W117" s="204" t="s">
        <v>39</v>
      </c>
      <c r="X117" s="140" t="s">
        <v>340</v>
      </c>
      <c r="Y117" s="203">
        <f t="shared" si="25"/>
        <v>0</v>
      </c>
      <c r="AE117" s="231"/>
      <c r="AF117" s="231"/>
      <c r="AG117" s="295">
        <f t="shared" si="26"/>
        <v>0</v>
      </c>
      <c r="AH117" s="290" t="str">
        <f t="shared" si="27"/>
        <v>OK</v>
      </c>
      <c r="AI117" s="231"/>
    </row>
    <row r="118" spans="1:34" ht="58.5" customHeight="1">
      <c r="A118" s="140">
        <v>104</v>
      </c>
      <c r="B118" s="164"/>
      <c r="C118" s="166"/>
      <c r="D118" s="111" t="s">
        <v>339</v>
      </c>
      <c r="E118" s="111" t="s">
        <v>183</v>
      </c>
      <c r="F118" s="206">
        <v>11696</v>
      </c>
      <c r="G118" s="182"/>
      <c r="H118" s="182"/>
      <c r="I118" s="182"/>
      <c r="J118" s="182"/>
      <c r="K118" s="182"/>
      <c r="L118" s="206"/>
      <c r="M118" s="253"/>
      <c r="N118" s="419">
        <v>-11696</v>
      </c>
      <c r="O118" s="119"/>
      <c r="P118" s="253"/>
      <c r="Q118" s="407"/>
      <c r="R118" s="267"/>
      <c r="S118" s="267"/>
      <c r="T118" s="268">
        <v>-11696</v>
      </c>
      <c r="U118" s="253"/>
      <c r="V118" s="269"/>
      <c r="W118" s="204"/>
      <c r="X118" s="140" t="s">
        <v>89</v>
      </c>
      <c r="Y118" s="203">
        <f t="shared" si="25"/>
        <v>0</v>
      </c>
      <c r="AA118" s="231"/>
      <c r="AB118" s="231"/>
      <c r="AC118" s="231"/>
      <c r="AD118" s="231"/>
      <c r="AE118" s="231"/>
      <c r="AF118" s="231"/>
      <c r="AG118" s="295">
        <f t="shared" si="26"/>
        <v>0</v>
      </c>
      <c r="AH118" s="290" t="str">
        <f t="shared" si="27"/>
        <v>OK</v>
      </c>
    </row>
    <row r="119" spans="1:34" ht="67.5" customHeight="1">
      <c r="A119" s="140">
        <v>105</v>
      </c>
      <c r="B119" s="164"/>
      <c r="C119" s="166"/>
      <c r="D119" s="111" t="s">
        <v>339</v>
      </c>
      <c r="E119" s="111" t="s">
        <v>185</v>
      </c>
      <c r="F119" s="206">
        <v>391167</v>
      </c>
      <c r="G119" s="279"/>
      <c r="H119" s="407"/>
      <c r="I119" s="267"/>
      <c r="J119" s="267"/>
      <c r="K119" s="269"/>
      <c r="L119" s="206"/>
      <c r="M119" s="253"/>
      <c r="N119" s="421">
        <v>-391167</v>
      </c>
      <c r="O119" s="119"/>
      <c r="P119" s="253"/>
      <c r="Q119" s="407">
        <v>-130389</v>
      </c>
      <c r="R119" s="267"/>
      <c r="S119" s="267"/>
      <c r="T119" s="268">
        <f>N119-Q119</f>
        <v>-260778</v>
      </c>
      <c r="U119" s="253"/>
      <c r="V119" s="269"/>
      <c r="W119" s="204"/>
      <c r="X119" s="140" t="s">
        <v>89</v>
      </c>
      <c r="Y119" s="203">
        <f t="shared" si="25"/>
        <v>0</v>
      </c>
      <c r="AA119" s="231"/>
      <c r="AB119" s="231"/>
      <c r="AC119" s="231"/>
      <c r="AD119" s="231"/>
      <c r="AE119" s="231"/>
      <c r="AF119" s="231"/>
      <c r="AG119" s="295">
        <f t="shared" si="26"/>
        <v>0</v>
      </c>
      <c r="AH119" s="290" t="str">
        <f t="shared" si="27"/>
        <v>OK</v>
      </c>
    </row>
    <row r="120" spans="1:34" ht="53.25" customHeight="1">
      <c r="A120" s="140">
        <v>106</v>
      </c>
      <c r="B120" s="164"/>
      <c r="C120" s="166"/>
      <c r="D120" s="111" t="s">
        <v>339</v>
      </c>
      <c r="E120" s="111" t="s">
        <v>186</v>
      </c>
      <c r="F120" s="206">
        <v>1000</v>
      </c>
      <c r="G120" s="279"/>
      <c r="H120" s="407"/>
      <c r="I120" s="267"/>
      <c r="J120" s="267"/>
      <c r="K120" s="269"/>
      <c r="L120" s="206"/>
      <c r="M120" s="253"/>
      <c r="N120" s="421">
        <v>-1000</v>
      </c>
      <c r="O120" s="119"/>
      <c r="P120" s="253"/>
      <c r="Q120" s="407"/>
      <c r="R120" s="267"/>
      <c r="S120" s="267"/>
      <c r="T120" s="268">
        <v>-1000</v>
      </c>
      <c r="U120" s="253"/>
      <c r="V120" s="269"/>
      <c r="W120" s="204"/>
      <c r="X120" s="140" t="s">
        <v>89</v>
      </c>
      <c r="Y120" s="203">
        <f t="shared" si="25"/>
        <v>0</v>
      </c>
      <c r="AA120" s="231"/>
      <c r="AB120" s="231"/>
      <c r="AC120" s="231"/>
      <c r="AD120" s="231"/>
      <c r="AE120" s="231"/>
      <c r="AF120" s="231"/>
      <c r="AG120" s="295">
        <f t="shared" si="26"/>
        <v>0</v>
      </c>
      <c r="AH120" s="290" t="str">
        <f t="shared" si="27"/>
        <v>OK</v>
      </c>
    </row>
    <row r="121" spans="1:35" ht="52.5" customHeight="1">
      <c r="A121" s="140">
        <v>107</v>
      </c>
      <c r="B121" s="164"/>
      <c r="C121" s="166"/>
      <c r="D121" s="111" t="s">
        <v>221</v>
      </c>
      <c r="E121" s="111" t="s">
        <v>222</v>
      </c>
      <c r="F121" s="206">
        <v>33762</v>
      </c>
      <c r="G121" s="279"/>
      <c r="H121" s="407"/>
      <c r="I121" s="267"/>
      <c r="J121" s="267"/>
      <c r="K121" s="269"/>
      <c r="L121" s="206">
        <v>38204</v>
      </c>
      <c r="M121" s="253"/>
      <c r="N121" s="421">
        <v>-33762</v>
      </c>
      <c r="O121" s="119"/>
      <c r="P121" s="253"/>
      <c r="Q121" s="407"/>
      <c r="R121" s="267"/>
      <c r="S121" s="267"/>
      <c r="T121" s="268">
        <v>-33762</v>
      </c>
      <c r="U121" s="253"/>
      <c r="V121" s="269"/>
      <c r="W121" s="204"/>
      <c r="X121" s="140" t="s">
        <v>89</v>
      </c>
      <c r="Y121" s="203">
        <f t="shared" si="25"/>
        <v>0</v>
      </c>
      <c r="AA121" s="231"/>
      <c r="AB121" s="231"/>
      <c r="AC121" s="231"/>
      <c r="AD121" s="231"/>
      <c r="AE121" s="231"/>
      <c r="AF121" s="231"/>
      <c r="AG121" s="295">
        <f t="shared" si="26"/>
        <v>0</v>
      </c>
      <c r="AH121" s="290" t="str">
        <f t="shared" si="27"/>
        <v>OK</v>
      </c>
      <c r="AI121" s="81"/>
    </row>
    <row r="122" spans="1:35" ht="52.5" customHeight="1">
      <c r="A122" s="140">
        <v>108</v>
      </c>
      <c r="B122" s="164"/>
      <c r="C122" s="167"/>
      <c r="D122" s="111" t="s">
        <v>216</v>
      </c>
      <c r="E122" s="111" t="s">
        <v>217</v>
      </c>
      <c r="F122" s="206">
        <v>568349</v>
      </c>
      <c r="G122" s="182"/>
      <c r="H122" s="182"/>
      <c r="I122" s="182"/>
      <c r="J122" s="182"/>
      <c r="K122" s="182"/>
      <c r="L122" s="206">
        <v>551521</v>
      </c>
      <c r="M122" s="253">
        <f>F122/3</f>
        <v>189449.66666666666</v>
      </c>
      <c r="N122" s="419">
        <v>-189000</v>
      </c>
      <c r="O122" s="119"/>
      <c r="P122" s="253"/>
      <c r="Q122" s="407"/>
      <c r="R122" s="267"/>
      <c r="S122" s="267"/>
      <c r="T122" s="268">
        <v>-189000</v>
      </c>
      <c r="U122" s="253"/>
      <c r="V122" s="269"/>
      <c r="W122" s="204" t="s">
        <v>96</v>
      </c>
      <c r="X122" s="140" t="s">
        <v>89</v>
      </c>
      <c r="Y122" s="203">
        <f t="shared" si="25"/>
        <v>0</v>
      </c>
      <c r="AA122" s="231"/>
      <c r="AB122" s="231"/>
      <c r="AC122" s="231"/>
      <c r="AD122" s="231"/>
      <c r="AE122" s="231"/>
      <c r="AF122" s="231"/>
      <c r="AG122" s="295">
        <f t="shared" si="26"/>
        <v>0</v>
      </c>
      <c r="AH122" s="290" t="str">
        <f t="shared" si="27"/>
        <v>OK</v>
      </c>
      <c r="AI122" s="81"/>
    </row>
    <row r="123" spans="1:34" ht="31.5" customHeight="1">
      <c r="A123" s="140">
        <v>109</v>
      </c>
      <c r="B123" s="164"/>
      <c r="C123" s="165" t="s">
        <v>546</v>
      </c>
      <c r="D123" s="111" t="s">
        <v>548</v>
      </c>
      <c r="E123" s="111" t="s">
        <v>406</v>
      </c>
      <c r="F123" s="206">
        <v>17971</v>
      </c>
      <c r="G123" s="279"/>
      <c r="H123" s="407"/>
      <c r="I123" s="267"/>
      <c r="J123" s="267"/>
      <c r="K123" s="269"/>
      <c r="L123" s="206">
        <v>14103</v>
      </c>
      <c r="M123" s="253"/>
      <c r="N123" s="106">
        <v>-17971</v>
      </c>
      <c r="O123" s="119"/>
      <c r="P123" s="194"/>
      <c r="Q123" s="120"/>
      <c r="R123" s="121">
        <v>-352</v>
      </c>
      <c r="S123" s="121"/>
      <c r="T123" s="122">
        <f>N123-R123</f>
        <v>-17619</v>
      </c>
      <c r="U123" s="194"/>
      <c r="V123" s="224"/>
      <c r="W123" s="204"/>
      <c r="X123" s="140" t="s">
        <v>89</v>
      </c>
      <c r="Y123" s="203">
        <f t="shared" si="25"/>
        <v>0</v>
      </c>
      <c r="AA123" s="231"/>
      <c r="AB123" s="231">
        <v>-352</v>
      </c>
      <c r="AC123" s="231"/>
      <c r="AD123" s="231"/>
      <c r="AE123" s="231"/>
      <c r="AF123" s="231"/>
      <c r="AG123" s="295">
        <f t="shared" si="26"/>
        <v>-352</v>
      </c>
      <c r="AH123" s="290" t="str">
        <f t="shared" si="27"/>
        <v>OK</v>
      </c>
    </row>
    <row r="124" spans="1:34" ht="55.5" customHeight="1">
      <c r="A124" s="140">
        <v>110</v>
      </c>
      <c r="B124" s="164"/>
      <c r="C124" s="167"/>
      <c r="D124" s="111" t="s">
        <v>547</v>
      </c>
      <c r="E124" s="111" t="s">
        <v>407</v>
      </c>
      <c r="F124" s="206">
        <v>19400</v>
      </c>
      <c r="G124" s="182"/>
      <c r="H124" s="182"/>
      <c r="I124" s="182"/>
      <c r="J124" s="182"/>
      <c r="K124" s="182"/>
      <c r="L124" s="206">
        <v>162128</v>
      </c>
      <c r="M124" s="253"/>
      <c r="N124" s="91">
        <v>-19400</v>
      </c>
      <c r="O124" s="119">
        <v>91581</v>
      </c>
      <c r="P124" s="194"/>
      <c r="Q124" s="120"/>
      <c r="R124" s="121"/>
      <c r="S124" s="121">
        <v>-19000</v>
      </c>
      <c r="T124" s="122">
        <v>-400</v>
      </c>
      <c r="U124" s="194"/>
      <c r="V124" s="224"/>
      <c r="W124" s="204" t="s">
        <v>531</v>
      </c>
      <c r="X124" s="140" t="s">
        <v>89</v>
      </c>
      <c r="Y124" s="203">
        <f t="shared" si="25"/>
        <v>0</v>
      </c>
      <c r="AA124" s="231"/>
      <c r="AB124" s="121"/>
      <c r="AC124" s="231"/>
      <c r="AD124" s="231"/>
      <c r="AE124" s="231"/>
      <c r="AF124" s="231"/>
      <c r="AG124" s="295">
        <f t="shared" si="26"/>
        <v>0</v>
      </c>
      <c r="AH124" s="290" t="str">
        <f t="shared" si="27"/>
        <v>OK</v>
      </c>
    </row>
    <row r="125" spans="1:34" ht="31.5" customHeight="1">
      <c r="A125" s="140">
        <v>111</v>
      </c>
      <c r="B125" s="164"/>
      <c r="C125" s="165" t="s">
        <v>92</v>
      </c>
      <c r="D125" s="111" t="s">
        <v>488</v>
      </c>
      <c r="E125" s="111" t="s">
        <v>489</v>
      </c>
      <c r="F125" s="206">
        <v>10182</v>
      </c>
      <c r="G125" s="279"/>
      <c r="H125" s="407"/>
      <c r="I125" s="267"/>
      <c r="J125" s="267"/>
      <c r="K125" s="269"/>
      <c r="L125" s="206">
        <v>11178</v>
      </c>
      <c r="M125" s="253"/>
      <c r="N125" s="106">
        <v>-10182</v>
      </c>
      <c r="O125" s="119">
        <v>13374</v>
      </c>
      <c r="P125" s="194"/>
      <c r="Q125" s="120"/>
      <c r="R125" s="121"/>
      <c r="S125" s="121"/>
      <c r="T125" s="122">
        <v>-10182</v>
      </c>
      <c r="U125" s="194"/>
      <c r="V125" s="224"/>
      <c r="W125" s="204" t="s">
        <v>427</v>
      </c>
      <c r="X125" s="140" t="s">
        <v>89</v>
      </c>
      <c r="Y125" s="203">
        <f t="shared" si="25"/>
        <v>0</v>
      </c>
      <c r="AA125" s="231"/>
      <c r="AB125" s="231"/>
      <c r="AC125" s="231"/>
      <c r="AD125" s="231"/>
      <c r="AE125" s="231"/>
      <c r="AF125" s="231"/>
      <c r="AG125" s="295">
        <f t="shared" si="26"/>
        <v>0</v>
      </c>
      <c r="AH125" s="290" t="str">
        <f t="shared" si="27"/>
        <v>OK</v>
      </c>
    </row>
    <row r="126" spans="1:34" ht="31.5" customHeight="1">
      <c r="A126" s="140">
        <v>112</v>
      </c>
      <c r="B126" s="164"/>
      <c r="C126" s="166"/>
      <c r="D126" s="111" t="s">
        <v>488</v>
      </c>
      <c r="E126" s="111" t="s">
        <v>243</v>
      </c>
      <c r="F126" s="206">
        <v>18600</v>
      </c>
      <c r="G126" s="279"/>
      <c r="H126" s="407"/>
      <c r="I126" s="267"/>
      <c r="J126" s="267"/>
      <c r="K126" s="269"/>
      <c r="L126" s="206">
        <v>19509</v>
      </c>
      <c r="M126" s="253"/>
      <c r="N126" s="91">
        <v>-18600</v>
      </c>
      <c r="O126" s="119">
        <v>19509</v>
      </c>
      <c r="P126" s="194"/>
      <c r="Q126" s="120"/>
      <c r="R126" s="121"/>
      <c r="S126" s="121"/>
      <c r="T126" s="122">
        <v>-18600</v>
      </c>
      <c r="U126" s="194"/>
      <c r="V126" s="224"/>
      <c r="W126" s="204" t="s">
        <v>417</v>
      </c>
      <c r="X126" s="140" t="s">
        <v>89</v>
      </c>
      <c r="Y126" s="203">
        <f t="shared" si="25"/>
        <v>0</v>
      </c>
      <c r="AA126" s="231"/>
      <c r="AB126" s="231"/>
      <c r="AC126" s="231"/>
      <c r="AD126" s="231"/>
      <c r="AE126" s="231"/>
      <c r="AF126" s="231"/>
      <c r="AG126" s="295">
        <f t="shared" si="26"/>
        <v>0</v>
      </c>
      <c r="AH126" s="290" t="str">
        <f t="shared" si="27"/>
        <v>OK</v>
      </c>
    </row>
    <row r="127" spans="1:35" ht="31.5" customHeight="1">
      <c r="A127" s="140">
        <v>113</v>
      </c>
      <c r="B127" s="164"/>
      <c r="C127" s="166"/>
      <c r="D127" s="124" t="s">
        <v>488</v>
      </c>
      <c r="E127" s="111" t="s">
        <v>205</v>
      </c>
      <c r="F127" s="206">
        <v>4421</v>
      </c>
      <c r="G127" s="206"/>
      <c r="H127" s="206"/>
      <c r="I127" s="206"/>
      <c r="J127" s="206"/>
      <c r="K127" s="206"/>
      <c r="L127" s="206">
        <v>4389</v>
      </c>
      <c r="M127" s="253"/>
      <c r="N127" s="91">
        <v>-4421</v>
      </c>
      <c r="O127" s="119">
        <v>3999</v>
      </c>
      <c r="P127" s="194"/>
      <c r="Q127" s="120"/>
      <c r="R127" s="121"/>
      <c r="S127" s="121"/>
      <c r="T127" s="122">
        <v>-4421</v>
      </c>
      <c r="U127" s="194"/>
      <c r="V127" s="224"/>
      <c r="W127" s="204" t="s">
        <v>427</v>
      </c>
      <c r="X127" s="140" t="s">
        <v>340</v>
      </c>
      <c r="Y127" s="203">
        <f t="shared" si="25"/>
        <v>0</v>
      </c>
      <c r="AE127" s="81"/>
      <c r="AF127" s="81"/>
      <c r="AG127" s="295">
        <f t="shared" si="26"/>
        <v>0</v>
      </c>
      <c r="AH127" s="290" t="str">
        <f t="shared" si="27"/>
        <v>OK</v>
      </c>
      <c r="AI127" s="81"/>
    </row>
    <row r="128" spans="1:34" ht="41.25" customHeight="1">
      <c r="A128" s="140">
        <v>114</v>
      </c>
      <c r="B128" s="164"/>
      <c r="C128" s="166"/>
      <c r="D128" s="111" t="s">
        <v>488</v>
      </c>
      <c r="E128" s="111" t="s">
        <v>207</v>
      </c>
      <c r="F128" s="206">
        <v>25246</v>
      </c>
      <c r="G128" s="279"/>
      <c r="H128" s="407"/>
      <c r="I128" s="267"/>
      <c r="J128" s="267"/>
      <c r="K128" s="269"/>
      <c r="L128" s="206">
        <v>17216</v>
      </c>
      <c r="M128" s="253"/>
      <c r="N128" s="106">
        <v>-25246</v>
      </c>
      <c r="O128" s="119">
        <v>17216</v>
      </c>
      <c r="P128" s="194"/>
      <c r="Q128" s="120"/>
      <c r="R128" s="121"/>
      <c r="S128" s="121"/>
      <c r="T128" s="122">
        <v>-25246</v>
      </c>
      <c r="U128" s="194"/>
      <c r="V128" s="224"/>
      <c r="W128" s="204" t="s">
        <v>427</v>
      </c>
      <c r="X128" s="140" t="s">
        <v>89</v>
      </c>
      <c r="Y128" s="203">
        <f t="shared" si="25"/>
        <v>0</v>
      </c>
      <c r="AA128" s="231"/>
      <c r="AB128" s="231"/>
      <c r="AC128" s="231"/>
      <c r="AD128" s="231"/>
      <c r="AE128" s="231"/>
      <c r="AF128" s="231"/>
      <c r="AG128" s="295">
        <f t="shared" si="26"/>
        <v>0</v>
      </c>
      <c r="AH128" s="290" t="str">
        <f t="shared" si="27"/>
        <v>OK</v>
      </c>
    </row>
    <row r="129" spans="1:34" ht="41.25" customHeight="1">
      <c r="A129" s="140">
        <v>115</v>
      </c>
      <c r="B129" s="164"/>
      <c r="C129" s="166"/>
      <c r="D129" s="111" t="s">
        <v>488</v>
      </c>
      <c r="E129" s="111" t="s">
        <v>208</v>
      </c>
      <c r="F129" s="206">
        <v>790</v>
      </c>
      <c r="G129" s="279"/>
      <c r="H129" s="407"/>
      <c r="I129" s="267"/>
      <c r="J129" s="267"/>
      <c r="K129" s="269"/>
      <c r="L129" s="206"/>
      <c r="M129" s="253"/>
      <c r="N129" s="106">
        <v>-790</v>
      </c>
      <c r="O129" s="119"/>
      <c r="P129" s="194"/>
      <c r="Q129" s="120"/>
      <c r="R129" s="121"/>
      <c r="S129" s="121"/>
      <c r="T129" s="122">
        <v>-790</v>
      </c>
      <c r="U129" s="194"/>
      <c r="V129" s="224"/>
      <c r="W129" s="204" t="s">
        <v>427</v>
      </c>
      <c r="X129" s="140" t="s">
        <v>89</v>
      </c>
      <c r="Y129" s="203">
        <f t="shared" si="25"/>
        <v>0</v>
      </c>
      <c r="AA129" s="231"/>
      <c r="AB129" s="231"/>
      <c r="AC129" s="231"/>
      <c r="AD129" s="231"/>
      <c r="AE129" s="231"/>
      <c r="AF129" s="231"/>
      <c r="AG129" s="295">
        <f t="shared" si="26"/>
        <v>0</v>
      </c>
      <c r="AH129" s="290" t="str">
        <f t="shared" si="27"/>
        <v>OK</v>
      </c>
    </row>
    <row r="130" spans="1:34" ht="42.75" customHeight="1">
      <c r="A130" s="140">
        <v>116</v>
      </c>
      <c r="B130" s="164"/>
      <c r="C130" s="166"/>
      <c r="D130" s="111" t="s">
        <v>488</v>
      </c>
      <c r="E130" s="111" t="s">
        <v>206</v>
      </c>
      <c r="F130" s="206">
        <v>9523</v>
      </c>
      <c r="G130" s="182"/>
      <c r="H130" s="182"/>
      <c r="I130" s="182"/>
      <c r="J130" s="182"/>
      <c r="K130" s="182"/>
      <c r="L130" s="206">
        <v>9697</v>
      </c>
      <c r="M130" s="253"/>
      <c r="N130" s="91">
        <v>-9523</v>
      </c>
      <c r="O130" s="119">
        <v>4294</v>
      </c>
      <c r="P130" s="194"/>
      <c r="Q130" s="120"/>
      <c r="R130" s="121"/>
      <c r="S130" s="121"/>
      <c r="T130" s="122">
        <v>-9523</v>
      </c>
      <c r="U130" s="194"/>
      <c r="V130" s="224"/>
      <c r="W130" s="204" t="s">
        <v>335</v>
      </c>
      <c r="X130" s="140" t="s">
        <v>89</v>
      </c>
      <c r="Y130" s="203">
        <f t="shared" si="25"/>
        <v>0</v>
      </c>
      <c r="AA130" s="231"/>
      <c r="AB130" s="231"/>
      <c r="AC130" s="231"/>
      <c r="AD130" s="231"/>
      <c r="AE130" s="231"/>
      <c r="AF130" s="231"/>
      <c r="AG130" s="295">
        <f t="shared" si="26"/>
        <v>0</v>
      </c>
      <c r="AH130" s="290" t="str">
        <f t="shared" si="27"/>
        <v>OK</v>
      </c>
    </row>
    <row r="131" spans="1:34" ht="43.5" customHeight="1" thickBot="1">
      <c r="A131" s="140">
        <v>117</v>
      </c>
      <c r="B131" s="327"/>
      <c r="C131" s="325"/>
      <c r="D131" s="124" t="s">
        <v>53</v>
      </c>
      <c r="E131" s="111"/>
      <c r="F131" s="206">
        <v>5768</v>
      </c>
      <c r="G131" s="182"/>
      <c r="H131" s="182"/>
      <c r="I131" s="182"/>
      <c r="J131" s="182"/>
      <c r="K131" s="182"/>
      <c r="L131" s="206">
        <v>7690</v>
      </c>
      <c r="M131" s="253">
        <f>F131*0.5</f>
        <v>2884</v>
      </c>
      <c r="N131" s="91">
        <v>-1900</v>
      </c>
      <c r="O131" s="119">
        <v>42500</v>
      </c>
      <c r="P131" s="194"/>
      <c r="Q131" s="120"/>
      <c r="R131" s="121"/>
      <c r="S131" s="121"/>
      <c r="T131" s="122">
        <v>-1900</v>
      </c>
      <c r="U131" s="194"/>
      <c r="V131" s="224"/>
      <c r="W131" s="204" t="s">
        <v>449</v>
      </c>
      <c r="X131" s="140" t="s">
        <v>89</v>
      </c>
      <c r="Y131" s="203">
        <f t="shared" si="25"/>
        <v>0</v>
      </c>
      <c r="AA131" s="231"/>
      <c r="AB131" s="231"/>
      <c r="AC131" s="231"/>
      <c r="AD131" s="231"/>
      <c r="AE131" s="231"/>
      <c r="AF131" s="231"/>
      <c r="AG131" s="295">
        <f t="shared" si="26"/>
        <v>0</v>
      </c>
      <c r="AH131" s="290" t="str">
        <f t="shared" si="27"/>
        <v>OK</v>
      </c>
    </row>
    <row r="132" spans="2:34" ht="31.5" customHeight="1" thickBot="1">
      <c r="B132" s="170"/>
      <c r="C132" s="143"/>
      <c r="D132" s="130"/>
      <c r="E132" s="130" t="s">
        <v>71</v>
      </c>
      <c r="F132" s="178">
        <f>SUM(F115:F131)</f>
        <v>1125386</v>
      </c>
      <c r="G132" s="178">
        <f aca="true" t="shared" si="32" ref="G132:T132">SUM(G115:G131)</f>
        <v>0</v>
      </c>
      <c r="H132" s="178">
        <f t="shared" si="32"/>
        <v>0</v>
      </c>
      <c r="I132" s="178">
        <f t="shared" si="32"/>
        <v>0</v>
      </c>
      <c r="J132" s="178">
        <f t="shared" si="32"/>
        <v>0</v>
      </c>
      <c r="K132" s="178">
        <f t="shared" si="32"/>
        <v>0</v>
      </c>
      <c r="L132" s="178">
        <f t="shared" si="32"/>
        <v>846211</v>
      </c>
      <c r="M132" s="196">
        <f t="shared" si="32"/>
        <v>192333.66666666666</v>
      </c>
      <c r="N132" s="420">
        <f t="shared" si="32"/>
        <v>-742169</v>
      </c>
      <c r="O132" s="131">
        <f t="shared" si="32"/>
        <v>194973</v>
      </c>
      <c r="P132" s="196">
        <f t="shared" si="32"/>
        <v>0</v>
      </c>
      <c r="Q132" s="425">
        <f t="shared" si="32"/>
        <v>-130389</v>
      </c>
      <c r="R132" s="180">
        <f t="shared" si="32"/>
        <v>-352</v>
      </c>
      <c r="S132" s="180">
        <f t="shared" si="32"/>
        <v>-19000</v>
      </c>
      <c r="T132" s="181">
        <f t="shared" si="32"/>
        <v>-592428</v>
      </c>
      <c r="U132" s="196"/>
      <c r="V132" s="181"/>
      <c r="W132" s="219"/>
      <c r="Y132" s="203">
        <f t="shared" si="25"/>
        <v>0</v>
      </c>
      <c r="AA132" s="420">
        <f aca="true" t="shared" si="33" ref="AA132:AF132">SUM(AA115:AA131)</f>
        <v>0</v>
      </c>
      <c r="AB132" s="420">
        <f t="shared" si="33"/>
        <v>-352</v>
      </c>
      <c r="AC132" s="420">
        <f t="shared" si="33"/>
        <v>0</v>
      </c>
      <c r="AD132" s="420">
        <f t="shared" si="33"/>
        <v>0</v>
      </c>
      <c r="AE132" s="420">
        <f t="shared" si="33"/>
        <v>0</v>
      </c>
      <c r="AF132" s="420">
        <f t="shared" si="33"/>
        <v>0</v>
      </c>
      <c r="AG132" s="295">
        <f t="shared" si="26"/>
        <v>-352</v>
      </c>
      <c r="AH132" s="290" t="str">
        <f t="shared" si="27"/>
        <v>OK</v>
      </c>
    </row>
    <row r="133" spans="1:34" ht="39.75" customHeight="1" thickBot="1">
      <c r="A133" s="140">
        <v>118</v>
      </c>
      <c r="B133" s="177" t="s">
        <v>285</v>
      </c>
      <c r="C133" s="165" t="s">
        <v>285</v>
      </c>
      <c r="D133" s="124" t="s">
        <v>285</v>
      </c>
      <c r="E133" s="111"/>
      <c r="F133" s="206">
        <v>1000000</v>
      </c>
      <c r="G133" s="182"/>
      <c r="H133" s="182"/>
      <c r="I133" s="182"/>
      <c r="J133" s="182"/>
      <c r="K133" s="182"/>
      <c r="L133" s="206">
        <v>1000000</v>
      </c>
      <c r="M133" s="253"/>
      <c r="N133" s="91">
        <v>-500000</v>
      </c>
      <c r="O133" s="119">
        <v>1000000</v>
      </c>
      <c r="P133" s="194"/>
      <c r="Q133" s="120"/>
      <c r="R133" s="121"/>
      <c r="S133" s="121"/>
      <c r="T133" s="122">
        <v>-500000</v>
      </c>
      <c r="U133" s="194"/>
      <c r="V133" s="224"/>
      <c r="W133" s="204"/>
      <c r="X133" s="140" t="s">
        <v>89</v>
      </c>
      <c r="Y133" s="203">
        <f t="shared" si="25"/>
        <v>0</v>
      </c>
      <c r="AA133" s="231"/>
      <c r="AB133" s="231"/>
      <c r="AC133" s="231"/>
      <c r="AD133" s="231"/>
      <c r="AE133" s="231"/>
      <c r="AF133" s="231"/>
      <c r="AG133" s="295">
        <f t="shared" si="26"/>
        <v>0</v>
      </c>
      <c r="AH133" s="290" t="str">
        <f t="shared" si="27"/>
        <v>OK</v>
      </c>
    </row>
    <row r="134" spans="2:34" ht="31.5" customHeight="1" thickBot="1">
      <c r="B134" s="170"/>
      <c r="C134" s="143"/>
      <c r="D134" s="130"/>
      <c r="E134" s="130" t="s">
        <v>71</v>
      </c>
      <c r="F134" s="178">
        <f aca="true" t="shared" si="34" ref="F134:T134">SUM(F133:F133)</f>
        <v>1000000</v>
      </c>
      <c r="G134" s="178">
        <f t="shared" si="34"/>
        <v>0</v>
      </c>
      <c r="H134" s="178">
        <f t="shared" si="34"/>
        <v>0</v>
      </c>
      <c r="I134" s="178">
        <f t="shared" si="34"/>
        <v>0</v>
      </c>
      <c r="J134" s="178">
        <f t="shared" si="34"/>
        <v>0</v>
      </c>
      <c r="K134" s="178">
        <f t="shared" si="34"/>
        <v>0</v>
      </c>
      <c r="L134" s="178">
        <f t="shared" si="34"/>
        <v>1000000</v>
      </c>
      <c r="M134" s="196">
        <f t="shared" si="34"/>
        <v>0</v>
      </c>
      <c r="N134" s="420">
        <f t="shared" si="34"/>
        <v>-500000</v>
      </c>
      <c r="O134" s="131">
        <f t="shared" si="34"/>
        <v>1000000</v>
      </c>
      <c r="P134" s="196">
        <f t="shared" si="34"/>
        <v>0</v>
      </c>
      <c r="Q134" s="425">
        <f t="shared" si="34"/>
        <v>0</v>
      </c>
      <c r="R134" s="180">
        <f t="shared" si="34"/>
        <v>0</v>
      </c>
      <c r="S134" s="180">
        <f t="shared" si="34"/>
        <v>0</v>
      </c>
      <c r="T134" s="181">
        <f t="shared" si="34"/>
        <v>-500000</v>
      </c>
      <c r="U134" s="196"/>
      <c r="V134" s="181"/>
      <c r="W134" s="219"/>
      <c r="Y134" s="203">
        <f t="shared" si="25"/>
        <v>0</v>
      </c>
      <c r="AA134" s="420">
        <f aca="true" t="shared" si="35" ref="AA134:AF134">(SUM(AA133:AA133))+(SUM(AA133:AA133))</f>
        <v>0</v>
      </c>
      <c r="AB134" s="420">
        <f t="shared" si="35"/>
        <v>0</v>
      </c>
      <c r="AC134" s="420">
        <f t="shared" si="35"/>
        <v>0</v>
      </c>
      <c r="AD134" s="420">
        <f t="shared" si="35"/>
        <v>0</v>
      </c>
      <c r="AE134" s="420">
        <f t="shared" si="35"/>
        <v>0</v>
      </c>
      <c r="AF134" s="420">
        <f t="shared" si="35"/>
        <v>0</v>
      </c>
      <c r="AG134" s="295">
        <f>SUM(AA134:AF134)</f>
        <v>0</v>
      </c>
      <c r="AH134" s="290" t="str">
        <f>IF(R134=AG134,"OK","OUT")</f>
        <v>OK</v>
      </c>
    </row>
    <row r="135" spans="2:35" ht="31.5" customHeight="1" thickBot="1">
      <c r="B135" s="184"/>
      <c r="C135" s="139"/>
      <c r="D135" s="139"/>
      <c r="E135" s="213" t="s">
        <v>510</v>
      </c>
      <c r="F135" s="299">
        <f aca="true" t="shared" si="36" ref="F135:M135">F7+F28+F32+F36+F41+F51+F60+F111+F114+F132+F134</f>
        <v>150898867</v>
      </c>
      <c r="G135" s="186">
        <f t="shared" si="36"/>
        <v>93216899</v>
      </c>
      <c r="H135" s="186">
        <f t="shared" si="36"/>
        <v>38355574</v>
      </c>
      <c r="I135" s="186">
        <f t="shared" si="36"/>
        <v>9010919</v>
      </c>
      <c r="J135" s="186">
        <f t="shared" si="36"/>
        <v>47634830</v>
      </c>
      <c r="K135" s="186">
        <f t="shared" si="36"/>
        <v>5740057</v>
      </c>
      <c r="L135" s="186">
        <f t="shared" si="36"/>
        <v>190560953</v>
      </c>
      <c r="M135" s="300">
        <f t="shared" si="36"/>
        <v>38630824.27166666</v>
      </c>
      <c r="N135" s="103">
        <f>N7+N28+N32+N36+N41+N51+N60+N111+N114+N132+N134</f>
        <v>-78134288</v>
      </c>
      <c r="O135" s="185">
        <f aca="true" t="shared" si="37" ref="O135:T135">O7+O28+O32+O36+O41+O51+O60+O111+O114+O132+O134</f>
        <v>198591134</v>
      </c>
      <c r="P135" s="189">
        <f t="shared" si="37"/>
        <v>-2918426</v>
      </c>
      <c r="Q135" s="185">
        <f t="shared" si="37"/>
        <v>-15224162</v>
      </c>
      <c r="R135" s="186">
        <f t="shared" si="37"/>
        <v>-7087238</v>
      </c>
      <c r="S135" s="186">
        <f t="shared" si="37"/>
        <v>-44382040</v>
      </c>
      <c r="T135" s="187">
        <f t="shared" si="37"/>
        <v>-11440848</v>
      </c>
      <c r="U135" s="189"/>
      <c r="V135" s="187"/>
      <c r="W135" s="162"/>
      <c r="Y135" s="203">
        <f t="shared" si="25"/>
        <v>0</v>
      </c>
      <c r="AA135" s="187">
        <f aca="true" t="shared" si="38" ref="AA135:AF135">AA7+AA28+AA32+AA36+AA41+AA51+AA60+AA111+AA114+AA132+AA134</f>
        <v>-2947290</v>
      </c>
      <c r="AB135" s="187">
        <f t="shared" si="38"/>
        <v>-6814</v>
      </c>
      <c r="AC135" s="187">
        <f t="shared" si="38"/>
        <v>-100</v>
      </c>
      <c r="AD135" s="187">
        <f t="shared" si="38"/>
        <v>-300</v>
      </c>
      <c r="AE135" s="187">
        <f t="shared" si="38"/>
        <v>-3086596</v>
      </c>
      <c r="AF135" s="187">
        <f t="shared" si="38"/>
        <v>-1046138</v>
      </c>
      <c r="AG135" s="295">
        <f>SUM(AA135:AF135)</f>
        <v>-7087238</v>
      </c>
      <c r="AH135" s="322" t="str">
        <f>IF(R135=AG135,"OK","OUT")</f>
        <v>OK</v>
      </c>
      <c r="AI135" s="140">
        <f>SUM(AI9:AI133)</f>
        <v>-663627</v>
      </c>
    </row>
    <row r="136" ht="13.5">
      <c r="AH136" s="290"/>
    </row>
    <row r="137" spans="18:34" ht="13.5">
      <c r="R137" s="81"/>
      <c r="S137" s="81"/>
      <c r="T137" s="81"/>
      <c r="U137" s="81"/>
      <c r="V137" s="81"/>
      <c r="W137" s="221"/>
      <c r="AH137" s="290"/>
    </row>
    <row r="138" spans="14:25" ht="14.25" hidden="1" thickBot="1">
      <c r="N138" s="150" t="e">
        <f>#REF!+#REF!+N44+N45+#REF!+#REF!+N46+N47+#REF!+#REF!+#REF!+N63+N67+#REF!+#REF!+#REF!+#REF!+'08増額'!N55</f>
        <v>#REF!</v>
      </c>
      <c r="O138" s="150"/>
      <c r="P138" s="150"/>
      <c r="Q138" s="150" t="e">
        <f>#REF!+#REF!+Q44+Q45+#REF!+#REF!+Q46+Q47+#REF!+#REF!+#REF!+Q63+Q67+#REF!+#REF!+#REF!+#REF!+'08増額'!Q55</f>
        <v>#REF!</v>
      </c>
      <c r="R138" s="190"/>
      <c r="S138" s="190"/>
      <c r="T138" s="190"/>
      <c r="U138" s="190"/>
      <c r="V138" s="190"/>
      <c r="W138" s="221"/>
      <c r="X138" s="189" t="e">
        <f>#REF!+X67+#REF!+X81+#REF!+X104+'08増額'!X42+#REF!+X136+X137</f>
        <v>#REF!</v>
      </c>
      <c r="Y138" s="150" t="e">
        <f>N138-Q138-R138-S138-T138</f>
        <v>#REF!</v>
      </c>
    </row>
    <row r="139" spans="14:25" ht="13.5">
      <c r="N139" s="150"/>
      <c r="O139" s="150"/>
      <c r="P139" s="150"/>
      <c r="Q139" s="150"/>
      <c r="R139" s="190"/>
      <c r="S139" s="190"/>
      <c r="T139" s="81"/>
      <c r="U139" s="190"/>
      <c r="V139" s="190"/>
      <c r="W139" s="221"/>
      <c r="X139" s="188"/>
      <c r="Y139" s="150"/>
    </row>
    <row r="140" spans="18:25" ht="13.5">
      <c r="R140" s="81"/>
      <c r="S140" s="81"/>
      <c r="T140" s="81"/>
      <c r="U140" s="81"/>
      <c r="V140" s="81"/>
      <c r="W140" s="221"/>
      <c r="Y140" s="150"/>
    </row>
    <row r="141" spans="14:25" ht="13.5" hidden="1">
      <c r="N141" s="150" t="e">
        <f>N135-N138</f>
        <v>#REF!</v>
      </c>
      <c r="O141" s="150"/>
      <c r="P141" s="150"/>
      <c r="Q141" s="150" t="e">
        <f>Q135-Q138</f>
        <v>#REF!</v>
      </c>
      <c r="R141" s="190"/>
      <c r="S141" s="190"/>
      <c r="T141" s="190"/>
      <c r="U141" s="190"/>
      <c r="V141" s="190"/>
      <c r="W141" s="221"/>
      <c r="Y141" s="150" t="e">
        <f>N141-Q141-R141-S141-T141</f>
        <v>#REF!</v>
      </c>
    </row>
    <row r="142" spans="18:23" ht="13.5">
      <c r="R142" s="81"/>
      <c r="S142" s="81"/>
      <c r="T142" s="81"/>
      <c r="U142" s="81"/>
      <c r="V142" s="81"/>
      <c r="W142" s="221"/>
    </row>
    <row r="143" spans="18:23" ht="13.5">
      <c r="R143" s="81"/>
      <c r="S143" s="81"/>
      <c r="T143" s="191"/>
      <c r="U143" s="81"/>
      <c r="V143" s="81"/>
      <c r="W143" s="221"/>
    </row>
    <row r="144" spans="18:23" ht="13.5">
      <c r="R144" s="81"/>
      <c r="S144" s="81"/>
      <c r="T144" s="135"/>
      <c r="U144" s="81"/>
      <c r="V144" s="81"/>
      <c r="W144" s="221"/>
    </row>
    <row r="145" spans="18:23" ht="13.5">
      <c r="R145" s="81"/>
      <c r="S145" s="81"/>
      <c r="T145" s="192"/>
      <c r="U145" s="81"/>
      <c r="V145" s="81"/>
      <c r="W145" s="221"/>
    </row>
    <row r="146" spans="18:23" ht="13.5">
      <c r="R146" s="498"/>
      <c r="S146" s="498"/>
      <c r="T146" s="192"/>
      <c r="U146" s="81"/>
      <c r="V146" s="81"/>
      <c r="W146" s="221"/>
    </row>
  </sheetData>
  <mergeCells count="3">
    <mergeCell ref="H4:K4"/>
    <mergeCell ref="Q4:T4"/>
    <mergeCell ref="R146:S146"/>
  </mergeCells>
  <printOptions/>
  <pageMargins left="0.36" right="0.28" top="0.29" bottom="0.28" header="0.34" footer="0.21"/>
  <pageSetup horizontalDpi="600" verticalDpi="600" orientation="portrait" paperSize="9" scale="95" r:id="rId1"/>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1:AI61"/>
  <sheetViews>
    <sheetView workbookViewId="0" topLeftCell="A1">
      <pane xSplit="5" ySplit="4" topLeftCell="F52" activePane="bottomRight" state="frozen"/>
      <selection pane="topLeft" activeCell="A1" sqref="A1"/>
      <selection pane="topRight" activeCell="E1" sqref="E1"/>
      <selection pane="bottomLeft" activeCell="A5" sqref="A5"/>
      <selection pane="bottomRight" activeCell="A56" sqref="A56"/>
    </sheetView>
  </sheetViews>
  <sheetFormatPr defaultColWidth="9.00390625" defaultRowHeight="13.5"/>
  <cols>
    <col min="1" max="1" width="4.875" style="0" customWidth="1"/>
    <col min="2" max="2" width="3.50390625" style="0" customWidth="1"/>
    <col min="3" max="3" width="4.875" style="0" customWidth="1"/>
    <col min="5" max="5" width="10.625" style="0" customWidth="1"/>
    <col min="6" max="6" width="10.25390625" style="0" bestFit="1" customWidth="1"/>
    <col min="7" max="13" width="0" style="0" hidden="1" customWidth="1"/>
    <col min="14" max="14" width="14.50390625" style="0" customWidth="1"/>
    <col min="15" max="15" width="0" style="0" hidden="1" customWidth="1"/>
    <col min="16" max="16" width="2.25390625" style="0" hidden="1" customWidth="1"/>
    <col min="17" max="17" width="11.125" style="0" customWidth="1"/>
    <col min="18" max="18" width="10.50390625" style="0" customWidth="1"/>
    <col min="19" max="19" width="11.00390625" style="0" customWidth="1"/>
    <col min="20" max="20" width="9.125" style="0" bestFit="1" customWidth="1"/>
    <col min="21" max="21" width="5.625" style="0" customWidth="1"/>
    <col min="22" max="22" width="0" style="0" hidden="1" customWidth="1"/>
    <col min="25" max="25" width="9.125" style="0" bestFit="1" customWidth="1"/>
    <col min="27" max="33" width="9.125" style="0" bestFit="1" customWidth="1"/>
  </cols>
  <sheetData>
    <row r="1" spans="3:23" s="140" customFormat="1" ht="17.25" customHeight="1">
      <c r="C1" s="147"/>
      <c r="D1" s="148" t="s">
        <v>512</v>
      </c>
      <c r="E1" s="149" t="s">
        <v>234</v>
      </c>
      <c r="F1" s="149"/>
      <c r="G1" s="149"/>
      <c r="H1" s="149"/>
      <c r="I1" s="149"/>
      <c r="J1" s="149"/>
      <c r="K1" s="149"/>
      <c r="L1" s="149"/>
      <c r="M1" s="149"/>
      <c r="N1" s="150"/>
      <c r="O1" s="150"/>
      <c r="P1" s="150"/>
      <c r="R1" s="150"/>
      <c r="S1" s="150"/>
      <c r="T1" s="151" t="s">
        <v>477</v>
      </c>
      <c r="U1" s="151"/>
      <c r="V1" s="151"/>
      <c r="W1" s="216"/>
    </row>
    <row r="2" spans="3:23" s="140" customFormat="1" ht="17.25" customHeight="1" thickBot="1">
      <c r="C2" s="147"/>
      <c r="D2" s="147"/>
      <c r="N2" s="152" t="s">
        <v>476</v>
      </c>
      <c r="O2" s="152"/>
      <c r="P2" s="152"/>
      <c r="R2" s="153"/>
      <c r="S2" s="154"/>
      <c r="T2" s="154"/>
      <c r="U2" s="155"/>
      <c r="V2" s="155"/>
      <c r="W2" s="216"/>
    </row>
    <row r="3" spans="2:35" s="140" customFormat="1" ht="21.75" customHeight="1">
      <c r="B3" s="156" t="s">
        <v>492</v>
      </c>
      <c r="C3" s="157" t="s">
        <v>511</v>
      </c>
      <c r="D3" s="158" t="s">
        <v>103</v>
      </c>
      <c r="E3" s="211" t="s">
        <v>474</v>
      </c>
      <c r="F3" s="311" t="s">
        <v>473</v>
      </c>
      <c r="G3" s="312"/>
      <c r="H3" s="495" t="s">
        <v>471</v>
      </c>
      <c r="I3" s="496"/>
      <c r="J3" s="496"/>
      <c r="K3" s="497"/>
      <c r="L3" s="311" t="s">
        <v>473</v>
      </c>
      <c r="M3" s="312"/>
      <c r="N3" s="313" t="s">
        <v>472</v>
      </c>
      <c r="O3" s="314" t="s">
        <v>473</v>
      </c>
      <c r="P3" s="313" t="s">
        <v>472</v>
      </c>
      <c r="Q3" s="495" t="s">
        <v>471</v>
      </c>
      <c r="R3" s="496"/>
      <c r="S3" s="496"/>
      <c r="T3" s="497"/>
      <c r="U3" s="158"/>
      <c r="V3" s="158"/>
      <c r="W3" s="160" t="s">
        <v>470</v>
      </c>
      <c r="Y3" s="100" t="s">
        <v>379</v>
      </c>
      <c r="AA3" s="202" t="s">
        <v>494</v>
      </c>
      <c r="AB3" s="202" t="s">
        <v>496</v>
      </c>
      <c r="AC3" s="202" t="s">
        <v>293</v>
      </c>
      <c r="AD3" s="202" t="s">
        <v>29</v>
      </c>
      <c r="AE3" s="202" t="s">
        <v>364</v>
      </c>
      <c r="AF3" s="202" t="s">
        <v>295</v>
      </c>
      <c r="AG3" s="202"/>
      <c r="AH3" s="202" t="s">
        <v>378</v>
      </c>
      <c r="AI3" s="202" t="s">
        <v>404</v>
      </c>
    </row>
    <row r="4" spans="2:23" s="140" customFormat="1" ht="21.75" customHeight="1" thickBot="1">
      <c r="B4" s="197"/>
      <c r="C4" s="198"/>
      <c r="D4" s="199"/>
      <c r="E4" s="212"/>
      <c r="F4" s="315" t="s">
        <v>114</v>
      </c>
      <c r="G4" s="198"/>
      <c r="H4" s="283" t="s">
        <v>469</v>
      </c>
      <c r="I4" s="284" t="s">
        <v>468</v>
      </c>
      <c r="J4" s="284" t="s">
        <v>467</v>
      </c>
      <c r="K4" s="285" t="s">
        <v>466</v>
      </c>
      <c r="L4" s="315" t="s">
        <v>419</v>
      </c>
      <c r="M4" s="198" t="s">
        <v>115</v>
      </c>
      <c r="N4" s="316"/>
      <c r="O4" s="317" t="s">
        <v>418</v>
      </c>
      <c r="P4" s="316"/>
      <c r="Q4" s="283" t="s">
        <v>469</v>
      </c>
      <c r="R4" s="284" t="s">
        <v>468</v>
      </c>
      <c r="S4" s="284" t="s">
        <v>467</v>
      </c>
      <c r="T4" s="285" t="s">
        <v>466</v>
      </c>
      <c r="U4" s="199"/>
      <c r="V4" s="199"/>
      <c r="W4" s="162"/>
    </row>
    <row r="5" spans="1:34" s="140" customFormat="1" ht="31.5" customHeight="1">
      <c r="A5" s="140">
        <v>1</v>
      </c>
      <c r="B5" s="163" t="s">
        <v>414</v>
      </c>
      <c r="C5" s="165" t="s">
        <v>390</v>
      </c>
      <c r="D5" s="124" t="s">
        <v>391</v>
      </c>
      <c r="E5" s="111" t="s">
        <v>392</v>
      </c>
      <c r="F5" s="206" t="s">
        <v>110</v>
      </c>
      <c r="G5" s="279"/>
      <c r="H5" s="407"/>
      <c r="I5" s="267"/>
      <c r="J5" s="267"/>
      <c r="K5" s="269"/>
      <c r="L5" s="206" t="s">
        <v>110</v>
      </c>
      <c r="M5" s="253"/>
      <c r="N5" s="106">
        <v>53366</v>
      </c>
      <c r="O5" s="422"/>
      <c r="P5" s="194"/>
      <c r="Q5" s="120"/>
      <c r="R5" s="121">
        <v>53366</v>
      </c>
      <c r="S5" s="121"/>
      <c r="T5" s="122"/>
      <c r="U5" s="224"/>
      <c r="V5" s="122"/>
      <c r="W5" s="204" t="s">
        <v>518</v>
      </c>
      <c r="X5" s="140" t="s">
        <v>93</v>
      </c>
      <c r="Y5" s="203">
        <f aca="true" t="shared" si="0" ref="Y5:Y36">N5-Q5-R5-S5-T5</f>
        <v>0</v>
      </c>
      <c r="AA5" s="231"/>
      <c r="AB5" s="231"/>
      <c r="AC5" s="231"/>
      <c r="AD5" s="231"/>
      <c r="AE5" s="121">
        <v>53366</v>
      </c>
      <c r="AF5" s="231"/>
      <c r="AG5" s="295">
        <f>SUM(AA5:AF5)</f>
        <v>53366</v>
      </c>
      <c r="AH5" s="290" t="str">
        <f>IF(R5=AG5,"OK","OUT")</f>
        <v>OK</v>
      </c>
    </row>
    <row r="6" spans="1:34" s="140" customFormat="1" ht="55.5" customHeight="1">
      <c r="A6" s="140">
        <v>2</v>
      </c>
      <c r="B6" s="164"/>
      <c r="C6" s="165" t="s">
        <v>117</v>
      </c>
      <c r="D6" s="124" t="s">
        <v>118</v>
      </c>
      <c r="E6" s="111"/>
      <c r="F6" s="206">
        <v>24429</v>
      </c>
      <c r="G6" s="182"/>
      <c r="H6" s="182"/>
      <c r="I6" s="182"/>
      <c r="J6" s="182"/>
      <c r="K6" s="182"/>
      <c r="L6" s="206">
        <v>33127</v>
      </c>
      <c r="M6" s="253">
        <f>L6-F6</f>
        <v>8698</v>
      </c>
      <c r="N6" s="91">
        <v>9000</v>
      </c>
      <c r="O6" s="422"/>
      <c r="P6" s="194"/>
      <c r="Q6" s="120"/>
      <c r="R6" s="121"/>
      <c r="S6" s="121"/>
      <c r="T6" s="122">
        <v>9000</v>
      </c>
      <c r="U6" s="224"/>
      <c r="V6" s="122"/>
      <c r="W6" s="204" t="s">
        <v>122</v>
      </c>
      <c r="X6" s="140" t="s">
        <v>93</v>
      </c>
      <c r="Y6" s="203">
        <f t="shared" si="0"/>
        <v>0</v>
      </c>
      <c r="AA6" s="231"/>
      <c r="AB6" s="231"/>
      <c r="AC6" s="231"/>
      <c r="AD6" s="231"/>
      <c r="AE6" s="121"/>
      <c r="AF6" s="231"/>
      <c r="AG6" s="295">
        <f>SUM(AA6:AF6)</f>
        <v>0</v>
      </c>
      <c r="AH6" s="290" t="str">
        <f>IF(R6=AG6,"OK","OUT")</f>
        <v>OK</v>
      </c>
    </row>
    <row r="7" spans="1:34" s="140" customFormat="1" ht="55.5" customHeight="1" thickBot="1">
      <c r="A7" s="140">
        <v>3</v>
      </c>
      <c r="B7" s="327"/>
      <c r="C7" s="165" t="s">
        <v>119</v>
      </c>
      <c r="D7" s="124" t="s">
        <v>120</v>
      </c>
      <c r="E7" s="111" t="s">
        <v>121</v>
      </c>
      <c r="F7" s="206">
        <v>23927</v>
      </c>
      <c r="G7" s="182"/>
      <c r="H7" s="182"/>
      <c r="I7" s="182"/>
      <c r="J7" s="182"/>
      <c r="K7" s="182"/>
      <c r="L7" s="206">
        <v>28438</v>
      </c>
      <c r="M7" s="253">
        <f>L7-F7</f>
        <v>4511</v>
      </c>
      <c r="N7" s="91">
        <v>4511</v>
      </c>
      <c r="O7" s="422"/>
      <c r="P7" s="194"/>
      <c r="Q7" s="120"/>
      <c r="R7" s="121"/>
      <c r="S7" s="121"/>
      <c r="T7" s="122">
        <v>4511</v>
      </c>
      <c r="U7" s="224"/>
      <c r="V7" s="122"/>
      <c r="W7" s="204" t="s">
        <v>122</v>
      </c>
      <c r="X7" s="140" t="s">
        <v>93</v>
      </c>
      <c r="Y7" s="203">
        <f t="shared" si="0"/>
        <v>0</v>
      </c>
      <c r="AA7" s="231"/>
      <c r="AB7" s="231"/>
      <c r="AC7" s="231"/>
      <c r="AD7" s="231"/>
      <c r="AE7" s="121"/>
      <c r="AF7" s="231"/>
      <c r="AG7" s="295">
        <f>SUM(AA7:AF7)</f>
        <v>0</v>
      </c>
      <c r="AH7" s="290" t="str">
        <f>IF(R7=AG7,"OK","OUT")</f>
        <v>OK</v>
      </c>
    </row>
    <row r="8" spans="2:34" s="140" customFormat="1" ht="31.5" customHeight="1" thickBot="1">
      <c r="B8" s="170"/>
      <c r="C8" s="143"/>
      <c r="D8" s="130"/>
      <c r="E8" s="130" t="s">
        <v>71</v>
      </c>
      <c r="F8" s="178">
        <f>SUM(F5:F7)</f>
        <v>48356</v>
      </c>
      <c r="G8" s="178">
        <f aca="true" t="shared" si="1" ref="G8:T8">SUM(G5:G7)</f>
        <v>0</v>
      </c>
      <c r="H8" s="178">
        <f t="shared" si="1"/>
        <v>0</v>
      </c>
      <c r="I8" s="178">
        <f t="shared" si="1"/>
        <v>0</v>
      </c>
      <c r="J8" s="178">
        <f t="shared" si="1"/>
        <v>0</v>
      </c>
      <c r="K8" s="178">
        <f t="shared" si="1"/>
        <v>0</v>
      </c>
      <c r="L8" s="178">
        <f t="shared" si="1"/>
        <v>61565</v>
      </c>
      <c r="M8" s="196">
        <f t="shared" si="1"/>
        <v>13209</v>
      </c>
      <c r="N8" s="420">
        <f t="shared" si="1"/>
        <v>66877</v>
      </c>
      <c r="O8" s="131">
        <f t="shared" si="1"/>
        <v>0</v>
      </c>
      <c r="P8" s="196">
        <f t="shared" si="1"/>
        <v>0</v>
      </c>
      <c r="Q8" s="425">
        <f t="shared" si="1"/>
        <v>0</v>
      </c>
      <c r="R8" s="180">
        <f t="shared" si="1"/>
        <v>53366</v>
      </c>
      <c r="S8" s="180">
        <f t="shared" si="1"/>
        <v>0</v>
      </c>
      <c r="T8" s="181">
        <f t="shared" si="1"/>
        <v>13511</v>
      </c>
      <c r="U8" s="181"/>
      <c r="V8" s="457"/>
      <c r="W8" s="219"/>
      <c r="Y8" s="203">
        <f t="shared" si="0"/>
        <v>0</v>
      </c>
      <c r="AA8" s="420">
        <f aca="true" t="shared" si="2" ref="AA8:AF8">SUM(AA5:AA7)</f>
        <v>0</v>
      </c>
      <c r="AB8" s="420">
        <f t="shared" si="2"/>
        <v>0</v>
      </c>
      <c r="AC8" s="420">
        <f t="shared" si="2"/>
        <v>0</v>
      </c>
      <c r="AD8" s="420">
        <f t="shared" si="2"/>
        <v>0</v>
      </c>
      <c r="AE8" s="420">
        <f t="shared" si="2"/>
        <v>53366</v>
      </c>
      <c r="AF8" s="420">
        <f t="shared" si="2"/>
        <v>0</v>
      </c>
      <c r="AG8" s="295">
        <f>SUM(AA8:AF8)</f>
        <v>53366</v>
      </c>
      <c r="AH8" s="290" t="str">
        <f>IF(R8=AG8,"OK","OUT")</f>
        <v>OK</v>
      </c>
    </row>
    <row r="9" spans="1:34" s="140" customFormat="1" ht="43.5" customHeight="1">
      <c r="A9" s="140">
        <v>4</v>
      </c>
      <c r="B9" s="163" t="s">
        <v>106</v>
      </c>
      <c r="C9" s="165" t="s">
        <v>107</v>
      </c>
      <c r="D9" s="129" t="s">
        <v>125</v>
      </c>
      <c r="E9" s="111" t="s">
        <v>126</v>
      </c>
      <c r="F9" s="206">
        <v>449976</v>
      </c>
      <c r="G9" s="182"/>
      <c r="H9" s="182"/>
      <c r="I9" s="182"/>
      <c r="J9" s="182"/>
      <c r="K9" s="182"/>
      <c r="L9" s="206">
        <v>611733</v>
      </c>
      <c r="M9" s="253">
        <f>L9-F9</f>
        <v>161757</v>
      </c>
      <c r="N9" s="91">
        <v>80000</v>
      </c>
      <c r="O9" s="119"/>
      <c r="P9" s="194"/>
      <c r="Q9" s="120"/>
      <c r="R9" s="121"/>
      <c r="S9" s="121"/>
      <c r="T9" s="122">
        <v>80000</v>
      </c>
      <c r="U9" s="224"/>
      <c r="V9" s="122"/>
      <c r="W9" s="204" t="s">
        <v>127</v>
      </c>
      <c r="X9" s="140" t="s">
        <v>93</v>
      </c>
      <c r="Y9" s="203">
        <f t="shared" si="0"/>
        <v>0</v>
      </c>
      <c r="AA9" s="231"/>
      <c r="AB9" s="231"/>
      <c r="AC9" s="231"/>
      <c r="AD9" s="231"/>
      <c r="AE9" s="231"/>
      <c r="AF9" s="231"/>
      <c r="AG9" s="295">
        <f>SUM(AA9:AF9)</f>
        <v>0</v>
      </c>
      <c r="AH9" s="290" t="str">
        <f>IF(R9=AG9,"OK","OUT")</f>
        <v>OK</v>
      </c>
    </row>
    <row r="10" spans="1:34" s="140" customFormat="1" ht="45.75" customHeight="1">
      <c r="A10" s="140">
        <v>5</v>
      </c>
      <c r="B10" s="164"/>
      <c r="C10" s="165" t="s">
        <v>55</v>
      </c>
      <c r="D10" s="124" t="s">
        <v>415</v>
      </c>
      <c r="E10" s="111" t="s">
        <v>436</v>
      </c>
      <c r="F10" s="206">
        <v>987587</v>
      </c>
      <c r="G10" s="182"/>
      <c r="H10" s="182"/>
      <c r="I10" s="182"/>
      <c r="J10" s="182"/>
      <c r="K10" s="182"/>
      <c r="L10" s="206"/>
      <c r="M10" s="253"/>
      <c r="N10" s="91">
        <v>3000</v>
      </c>
      <c r="O10" s="119"/>
      <c r="P10" s="194"/>
      <c r="Q10" s="120"/>
      <c r="R10" s="121"/>
      <c r="S10" s="121"/>
      <c r="T10" s="122">
        <v>3000</v>
      </c>
      <c r="U10" s="224"/>
      <c r="V10" s="122"/>
      <c r="W10" s="204" t="s">
        <v>437</v>
      </c>
      <c r="X10" s="140" t="s">
        <v>93</v>
      </c>
      <c r="Y10" s="203">
        <f t="shared" si="0"/>
        <v>0</v>
      </c>
      <c r="AA10" s="231"/>
      <c r="AB10" s="231"/>
      <c r="AC10" s="231"/>
      <c r="AD10" s="231"/>
      <c r="AE10" s="231"/>
      <c r="AF10" s="231"/>
      <c r="AG10" s="295"/>
      <c r="AH10" s="290"/>
    </row>
    <row r="11" spans="1:34" s="140" customFormat="1" ht="45.75" customHeight="1">
      <c r="A11" s="140">
        <v>6</v>
      </c>
      <c r="B11" s="164"/>
      <c r="C11" s="166"/>
      <c r="D11" s="111" t="s">
        <v>415</v>
      </c>
      <c r="E11" s="111" t="s">
        <v>435</v>
      </c>
      <c r="F11" s="206">
        <v>52204</v>
      </c>
      <c r="G11" s="182"/>
      <c r="H11" s="182"/>
      <c r="I11" s="182"/>
      <c r="J11" s="182"/>
      <c r="K11" s="182"/>
      <c r="L11" s="206">
        <v>55032</v>
      </c>
      <c r="M11" s="253"/>
      <c r="N11" s="91">
        <v>180000</v>
      </c>
      <c r="O11" s="119">
        <v>0</v>
      </c>
      <c r="P11" s="194"/>
      <c r="Q11" s="120"/>
      <c r="R11" s="121"/>
      <c r="S11" s="121"/>
      <c r="T11" s="122">
        <v>180000</v>
      </c>
      <c r="U11" s="224"/>
      <c r="V11" s="122"/>
      <c r="W11" s="111" t="s">
        <v>128</v>
      </c>
      <c r="X11" s="150" t="s">
        <v>93</v>
      </c>
      <c r="Y11" s="203">
        <f t="shared" si="0"/>
        <v>0</v>
      </c>
      <c r="AA11" s="231"/>
      <c r="AB11" s="231"/>
      <c r="AC11" s="231"/>
      <c r="AD11" s="231"/>
      <c r="AE11" s="231"/>
      <c r="AF11" s="434"/>
      <c r="AG11" s="295">
        <f aca="true" t="shared" si="3" ref="AG11:AG58">SUM(AA11:AF11)</f>
        <v>0</v>
      </c>
      <c r="AH11" s="290" t="str">
        <f aca="true" t="shared" si="4" ref="AH11:AH58">IF(R11=AG11,"OK","OUT")</f>
        <v>OK</v>
      </c>
    </row>
    <row r="12" spans="1:34" s="140" customFormat="1" ht="45.75" customHeight="1">
      <c r="A12" s="140">
        <v>7</v>
      </c>
      <c r="B12" s="164"/>
      <c r="C12" s="166"/>
      <c r="D12" s="124" t="s">
        <v>129</v>
      </c>
      <c r="E12" s="111" t="s">
        <v>130</v>
      </c>
      <c r="F12" s="206">
        <v>193896</v>
      </c>
      <c r="G12" s="279"/>
      <c r="H12" s="407"/>
      <c r="I12" s="267"/>
      <c r="J12" s="267"/>
      <c r="K12" s="269"/>
      <c r="L12" s="206">
        <v>229368</v>
      </c>
      <c r="M12" s="253">
        <f>L12-F12</f>
        <v>35472</v>
      </c>
      <c r="N12" s="106">
        <v>35000</v>
      </c>
      <c r="O12" s="119"/>
      <c r="P12" s="194"/>
      <c r="Q12" s="120"/>
      <c r="R12" s="121"/>
      <c r="S12" s="121"/>
      <c r="T12" s="122">
        <v>35000</v>
      </c>
      <c r="U12" s="224"/>
      <c r="V12" s="122"/>
      <c r="W12" s="111" t="s">
        <v>122</v>
      </c>
      <c r="X12" s="150" t="s">
        <v>93</v>
      </c>
      <c r="Y12" s="203">
        <f t="shared" si="0"/>
        <v>0</v>
      </c>
      <c r="AA12" s="231"/>
      <c r="AB12" s="231"/>
      <c r="AC12" s="231"/>
      <c r="AD12" s="231"/>
      <c r="AE12" s="231"/>
      <c r="AF12" s="434"/>
      <c r="AG12" s="295">
        <f t="shared" si="3"/>
        <v>0</v>
      </c>
      <c r="AH12" s="290" t="str">
        <f t="shared" si="4"/>
        <v>OK</v>
      </c>
    </row>
    <row r="13" spans="1:34" s="140" customFormat="1" ht="57" customHeight="1">
      <c r="A13" s="140">
        <v>8</v>
      </c>
      <c r="B13" s="164"/>
      <c r="C13" s="166"/>
      <c r="D13" s="124" t="s">
        <v>399</v>
      </c>
      <c r="E13" s="111" t="s">
        <v>94</v>
      </c>
      <c r="F13" s="206">
        <v>5209675</v>
      </c>
      <c r="G13" s="279"/>
      <c r="H13" s="407"/>
      <c r="I13" s="267"/>
      <c r="J13" s="267"/>
      <c r="K13" s="269"/>
      <c r="L13" s="206">
        <v>4813090</v>
      </c>
      <c r="M13" s="253"/>
      <c r="N13" s="106">
        <v>1203000</v>
      </c>
      <c r="O13" s="119">
        <v>4897809</v>
      </c>
      <c r="P13" s="194"/>
      <c r="Q13" s="120"/>
      <c r="R13" s="121"/>
      <c r="S13" s="121"/>
      <c r="T13" s="122">
        <v>1203000</v>
      </c>
      <c r="U13" s="224"/>
      <c r="V13" s="122"/>
      <c r="W13" s="204" t="s">
        <v>131</v>
      </c>
      <c r="X13" s="140" t="s">
        <v>93</v>
      </c>
      <c r="Y13" s="203">
        <f t="shared" si="0"/>
        <v>0</v>
      </c>
      <c r="AA13" s="231"/>
      <c r="AB13" s="231"/>
      <c r="AC13" s="231"/>
      <c r="AD13" s="231"/>
      <c r="AE13" s="231"/>
      <c r="AF13" s="231"/>
      <c r="AG13" s="295">
        <f t="shared" si="3"/>
        <v>0</v>
      </c>
      <c r="AH13" s="290" t="str">
        <f t="shared" si="4"/>
        <v>OK</v>
      </c>
    </row>
    <row r="14" spans="1:34" s="140" customFormat="1" ht="49.5" customHeight="1">
      <c r="A14" s="140">
        <v>9</v>
      </c>
      <c r="B14" s="164"/>
      <c r="C14" s="167"/>
      <c r="D14" s="111" t="s">
        <v>98</v>
      </c>
      <c r="E14" s="111" t="s">
        <v>301</v>
      </c>
      <c r="F14" s="206">
        <v>169612</v>
      </c>
      <c r="G14" s="182"/>
      <c r="H14" s="182"/>
      <c r="I14" s="182"/>
      <c r="J14" s="182"/>
      <c r="K14" s="182"/>
      <c r="L14" s="206">
        <v>263955</v>
      </c>
      <c r="M14" s="253"/>
      <c r="N14" s="91">
        <v>150000</v>
      </c>
      <c r="O14" s="119">
        <v>328655</v>
      </c>
      <c r="P14" s="194"/>
      <c r="Q14" s="120"/>
      <c r="R14" s="121"/>
      <c r="S14" s="121"/>
      <c r="T14" s="122">
        <v>150000</v>
      </c>
      <c r="U14" s="224"/>
      <c r="V14" s="122"/>
      <c r="W14" s="204" t="s">
        <v>40</v>
      </c>
      <c r="X14" s="140" t="s">
        <v>93</v>
      </c>
      <c r="Y14" s="203">
        <f t="shared" si="0"/>
        <v>0</v>
      </c>
      <c r="AA14" s="231"/>
      <c r="AB14" s="231"/>
      <c r="AC14" s="231"/>
      <c r="AD14" s="231"/>
      <c r="AE14" s="231"/>
      <c r="AF14" s="231"/>
      <c r="AG14" s="295">
        <f t="shared" si="3"/>
        <v>0</v>
      </c>
      <c r="AH14" s="290" t="str">
        <f t="shared" si="4"/>
        <v>OK</v>
      </c>
    </row>
    <row r="15" spans="1:34" s="140" customFormat="1" ht="51.75" customHeight="1">
      <c r="A15" s="140">
        <v>10</v>
      </c>
      <c r="B15" s="164"/>
      <c r="C15" s="165" t="s">
        <v>108</v>
      </c>
      <c r="D15" s="111" t="s">
        <v>99</v>
      </c>
      <c r="E15" s="111" t="s">
        <v>109</v>
      </c>
      <c r="F15" s="206" t="s">
        <v>158</v>
      </c>
      <c r="G15" s="279"/>
      <c r="H15" s="407"/>
      <c r="I15" s="267"/>
      <c r="J15" s="267"/>
      <c r="K15" s="269"/>
      <c r="L15" s="206">
        <v>8310</v>
      </c>
      <c r="M15" s="253"/>
      <c r="N15" s="106">
        <v>8310</v>
      </c>
      <c r="O15" s="119">
        <v>11910</v>
      </c>
      <c r="P15" s="194"/>
      <c r="Q15" s="120"/>
      <c r="R15" s="121"/>
      <c r="S15" s="121"/>
      <c r="T15" s="122">
        <v>8310</v>
      </c>
      <c r="U15" s="224"/>
      <c r="V15" s="122"/>
      <c r="W15" s="204" t="s">
        <v>571</v>
      </c>
      <c r="X15" s="140" t="s">
        <v>93</v>
      </c>
      <c r="Y15" s="203">
        <f t="shared" si="0"/>
        <v>0</v>
      </c>
      <c r="AA15" s="231"/>
      <c r="AB15" s="231"/>
      <c r="AC15" s="231"/>
      <c r="AD15" s="231"/>
      <c r="AE15" s="231"/>
      <c r="AF15" s="231"/>
      <c r="AG15" s="295">
        <f t="shared" si="3"/>
        <v>0</v>
      </c>
      <c r="AH15" s="290" t="str">
        <f t="shared" si="4"/>
        <v>OK</v>
      </c>
    </row>
    <row r="16" spans="1:34" s="140" customFormat="1" ht="40.5" customHeight="1">
      <c r="A16" s="140">
        <v>11</v>
      </c>
      <c r="B16" s="164"/>
      <c r="C16" s="166"/>
      <c r="D16" s="111" t="s">
        <v>99</v>
      </c>
      <c r="E16" s="111" t="s">
        <v>100</v>
      </c>
      <c r="F16" s="206">
        <v>35446</v>
      </c>
      <c r="G16" s="279"/>
      <c r="H16" s="407"/>
      <c r="I16" s="267"/>
      <c r="J16" s="267"/>
      <c r="K16" s="269"/>
      <c r="L16" s="206">
        <v>45057</v>
      </c>
      <c r="M16" s="253"/>
      <c r="N16" s="106">
        <v>18092</v>
      </c>
      <c r="O16" s="119">
        <v>49925</v>
      </c>
      <c r="P16" s="194"/>
      <c r="Q16" s="120"/>
      <c r="R16" s="121"/>
      <c r="S16" s="121"/>
      <c r="T16" s="122">
        <v>18092</v>
      </c>
      <c r="U16" s="224"/>
      <c r="V16" s="122"/>
      <c r="W16" s="204" t="s">
        <v>348</v>
      </c>
      <c r="X16" s="140" t="s">
        <v>93</v>
      </c>
      <c r="Y16" s="203">
        <f t="shared" si="0"/>
        <v>0</v>
      </c>
      <c r="AA16" s="231"/>
      <c r="AB16" s="231"/>
      <c r="AC16" s="231"/>
      <c r="AD16" s="231"/>
      <c r="AE16" s="231"/>
      <c r="AF16" s="231"/>
      <c r="AG16" s="295">
        <f t="shared" si="3"/>
        <v>0</v>
      </c>
      <c r="AH16" s="290" t="str">
        <f t="shared" si="4"/>
        <v>OK</v>
      </c>
    </row>
    <row r="17" spans="1:34" s="140" customFormat="1" ht="40.5" customHeight="1">
      <c r="A17" s="140">
        <v>12</v>
      </c>
      <c r="B17" s="164"/>
      <c r="C17" s="166"/>
      <c r="D17" s="111" t="s">
        <v>132</v>
      </c>
      <c r="E17" s="111" t="s">
        <v>382</v>
      </c>
      <c r="F17" s="206">
        <v>783</v>
      </c>
      <c r="G17" s="279"/>
      <c r="H17" s="407"/>
      <c r="I17" s="267"/>
      <c r="J17" s="267"/>
      <c r="K17" s="269"/>
      <c r="L17" s="206">
        <v>439760</v>
      </c>
      <c r="M17" s="253">
        <f>L17-F17</f>
        <v>438977</v>
      </c>
      <c r="N17" s="106">
        <v>390000</v>
      </c>
      <c r="O17" s="119"/>
      <c r="P17" s="194"/>
      <c r="Q17" s="120"/>
      <c r="R17" s="121"/>
      <c r="S17" s="121"/>
      <c r="T17" s="122">
        <v>390000</v>
      </c>
      <c r="U17" s="224"/>
      <c r="V17" s="122"/>
      <c r="W17" s="204" t="s">
        <v>38</v>
      </c>
      <c r="X17" s="140" t="s">
        <v>93</v>
      </c>
      <c r="Y17" s="203">
        <f t="shared" si="0"/>
        <v>0</v>
      </c>
      <c r="AA17" s="231"/>
      <c r="AB17" s="231"/>
      <c r="AC17" s="231"/>
      <c r="AD17" s="231"/>
      <c r="AE17" s="231"/>
      <c r="AF17" s="231"/>
      <c r="AG17" s="295">
        <f t="shared" si="3"/>
        <v>0</v>
      </c>
      <c r="AH17" s="290" t="str">
        <f t="shared" si="4"/>
        <v>OK</v>
      </c>
    </row>
    <row r="18" spans="1:34" s="140" customFormat="1" ht="40.5" customHeight="1">
      <c r="A18" s="140">
        <v>13</v>
      </c>
      <c r="B18" s="164"/>
      <c r="C18" s="167"/>
      <c r="D18" s="111" t="s">
        <v>133</v>
      </c>
      <c r="E18" s="111" t="s">
        <v>41</v>
      </c>
      <c r="F18" s="206" t="s">
        <v>110</v>
      </c>
      <c r="G18" s="279"/>
      <c r="H18" s="407"/>
      <c r="I18" s="267"/>
      <c r="J18" s="267"/>
      <c r="K18" s="269"/>
      <c r="L18" s="206"/>
      <c r="M18" s="253"/>
      <c r="N18" s="106">
        <v>700000</v>
      </c>
      <c r="O18" s="119"/>
      <c r="P18" s="194"/>
      <c r="Q18" s="120"/>
      <c r="R18" s="121"/>
      <c r="S18" s="121"/>
      <c r="T18" s="122">
        <v>700000</v>
      </c>
      <c r="U18" s="224"/>
      <c r="V18" s="122"/>
      <c r="W18" s="204" t="s">
        <v>567</v>
      </c>
      <c r="X18" s="140" t="s">
        <v>93</v>
      </c>
      <c r="Y18" s="203">
        <f t="shared" si="0"/>
        <v>0</v>
      </c>
      <c r="AA18" s="231"/>
      <c r="AB18" s="231"/>
      <c r="AC18" s="231"/>
      <c r="AD18" s="231"/>
      <c r="AE18" s="231"/>
      <c r="AF18" s="231"/>
      <c r="AG18" s="295">
        <f t="shared" si="3"/>
        <v>0</v>
      </c>
      <c r="AH18" s="290" t="str">
        <f t="shared" si="4"/>
        <v>OK</v>
      </c>
    </row>
    <row r="19" spans="1:34" s="140" customFormat="1" ht="40.5" customHeight="1">
      <c r="A19" s="140">
        <v>14</v>
      </c>
      <c r="B19" s="164"/>
      <c r="C19" s="165" t="s">
        <v>134</v>
      </c>
      <c r="D19" s="111" t="s">
        <v>134</v>
      </c>
      <c r="E19" s="111" t="s">
        <v>135</v>
      </c>
      <c r="F19" s="206">
        <v>10098</v>
      </c>
      <c r="G19" s="279"/>
      <c r="H19" s="407"/>
      <c r="I19" s="267"/>
      <c r="J19" s="267"/>
      <c r="K19" s="269"/>
      <c r="L19" s="206"/>
      <c r="M19" s="253"/>
      <c r="N19" s="106">
        <v>2500</v>
      </c>
      <c r="O19" s="119"/>
      <c r="P19" s="194"/>
      <c r="Q19" s="120"/>
      <c r="R19" s="121"/>
      <c r="S19" s="121"/>
      <c r="T19" s="122">
        <v>2500</v>
      </c>
      <c r="U19" s="224"/>
      <c r="V19" s="122"/>
      <c r="W19" s="204" t="s">
        <v>348</v>
      </c>
      <c r="X19" s="140" t="s">
        <v>93</v>
      </c>
      <c r="Y19" s="203">
        <f t="shared" si="0"/>
        <v>0</v>
      </c>
      <c r="AA19" s="231"/>
      <c r="AB19" s="231"/>
      <c r="AC19" s="231"/>
      <c r="AD19" s="231"/>
      <c r="AE19" s="231"/>
      <c r="AF19" s="231"/>
      <c r="AG19" s="295">
        <f t="shared" si="3"/>
        <v>0</v>
      </c>
      <c r="AH19" s="290" t="str">
        <f t="shared" si="4"/>
        <v>OK</v>
      </c>
    </row>
    <row r="20" spans="1:34" s="140" customFormat="1" ht="49.5" customHeight="1">
      <c r="A20" s="140">
        <v>15</v>
      </c>
      <c r="B20" s="164"/>
      <c r="C20" s="165" t="s">
        <v>439</v>
      </c>
      <c r="D20" s="111" t="s">
        <v>139</v>
      </c>
      <c r="E20" s="111" t="s">
        <v>140</v>
      </c>
      <c r="F20" s="206">
        <v>35889</v>
      </c>
      <c r="G20" s="279"/>
      <c r="H20" s="407"/>
      <c r="I20" s="267"/>
      <c r="J20" s="267"/>
      <c r="K20" s="269"/>
      <c r="L20" s="206">
        <v>37842</v>
      </c>
      <c r="M20" s="253">
        <f>L20-F20</f>
        <v>1953</v>
      </c>
      <c r="N20" s="91">
        <v>2500</v>
      </c>
      <c r="O20" s="119"/>
      <c r="P20" s="194"/>
      <c r="Q20" s="120"/>
      <c r="R20" s="121"/>
      <c r="S20" s="121"/>
      <c r="T20" s="122">
        <v>2500</v>
      </c>
      <c r="U20" s="224"/>
      <c r="V20" s="122"/>
      <c r="W20" s="204" t="s">
        <v>47</v>
      </c>
      <c r="X20" s="140" t="s">
        <v>93</v>
      </c>
      <c r="Y20" s="203">
        <f t="shared" si="0"/>
        <v>0</v>
      </c>
      <c r="AA20" s="231"/>
      <c r="AB20" s="231"/>
      <c r="AC20" s="231"/>
      <c r="AD20" s="231"/>
      <c r="AE20" s="231"/>
      <c r="AF20" s="231"/>
      <c r="AG20" s="295">
        <f t="shared" si="3"/>
        <v>0</v>
      </c>
      <c r="AH20" s="290" t="str">
        <f t="shared" si="4"/>
        <v>OK</v>
      </c>
    </row>
    <row r="21" spans="1:34" s="140" customFormat="1" ht="62.25" customHeight="1">
      <c r="A21" s="140">
        <v>16</v>
      </c>
      <c r="B21" s="164"/>
      <c r="C21" s="165" t="s">
        <v>292</v>
      </c>
      <c r="D21" s="111" t="s">
        <v>136</v>
      </c>
      <c r="E21" s="111" t="s">
        <v>137</v>
      </c>
      <c r="F21" s="206">
        <v>544450</v>
      </c>
      <c r="G21" s="182"/>
      <c r="H21" s="182"/>
      <c r="I21" s="182"/>
      <c r="J21" s="182"/>
      <c r="K21" s="182"/>
      <c r="L21" s="206">
        <v>664043</v>
      </c>
      <c r="M21" s="253">
        <f>L21-F21</f>
        <v>119593</v>
      </c>
      <c r="N21" s="91">
        <v>20000</v>
      </c>
      <c r="O21" s="119"/>
      <c r="P21" s="194"/>
      <c r="Q21" s="120"/>
      <c r="R21" s="121"/>
      <c r="S21" s="121"/>
      <c r="T21" s="122">
        <v>20000</v>
      </c>
      <c r="U21" s="224"/>
      <c r="V21" s="122"/>
      <c r="W21" s="204" t="s">
        <v>308</v>
      </c>
      <c r="X21" s="140" t="s">
        <v>93</v>
      </c>
      <c r="Y21" s="203">
        <f t="shared" si="0"/>
        <v>0</v>
      </c>
      <c r="AA21" s="231"/>
      <c r="AB21" s="231"/>
      <c r="AC21" s="231"/>
      <c r="AD21" s="231"/>
      <c r="AE21" s="231"/>
      <c r="AF21" s="231"/>
      <c r="AG21" s="295">
        <f t="shared" si="3"/>
        <v>0</v>
      </c>
      <c r="AH21" s="290" t="str">
        <f t="shared" si="4"/>
        <v>OK</v>
      </c>
    </row>
    <row r="22" spans="1:34" s="140" customFormat="1" ht="54.75" customHeight="1" thickBot="1">
      <c r="A22" s="140">
        <v>17</v>
      </c>
      <c r="B22" s="327"/>
      <c r="C22" s="325"/>
      <c r="D22" s="111" t="s">
        <v>383</v>
      </c>
      <c r="E22" s="111" t="s">
        <v>94</v>
      </c>
      <c r="F22" s="206">
        <v>4170811</v>
      </c>
      <c r="G22" s="279"/>
      <c r="H22" s="407"/>
      <c r="I22" s="267"/>
      <c r="J22" s="267"/>
      <c r="K22" s="269"/>
      <c r="L22" s="206">
        <v>5664988</v>
      </c>
      <c r="M22" s="253"/>
      <c r="N22" s="106">
        <v>6806000</v>
      </c>
      <c r="O22" s="119">
        <v>4126461</v>
      </c>
      <c r="P22" s="194"/>
      <c r="Q22" s="120"/>
      <c r="R22" s="121"/>
      <c r="S22" s="121"/>
      <c r="T22" s="122">
        <v>6806000</v>
      </c>
      <c r="U22" s="224"/>
      <c r="V22" s="122"/>
      <c r="W22" s="204" t="s">
        <v>138</v>
      </c>
      <c r="X22" s="140" t="s">
        <v>93</v>
      </c>
      <c r="Y22" s="203">
        <f t="shared" si="0"/>
        <v>0</v>
      </c>
      <c r="AA22" s="231"/>
      <c r="AB22" s="231"/>
      <c r="AC22" s="231"/>
      <c r="AD22" s="231"/>
      <c r="AE22" s="231"/>
      <c r="AF22" s="231"/>
      <c r="AG22" s="295">
        <f t="shared" si="3"/>
        <v>0</v>
      </c>
      <c r="AH22" s="290" t="str">
        <f t="shared" si="4"/>
        <v>OK</v>
      </c>
    </row>
    <row r="23" spans="2:34" s="140" customFormat="1" ht="31.5" customHeight="1" thickBot="1">
      <c r="B23" s="170"/>
      <c r="C23" s="143"/>
      <c r="D23" s="130"/>
      <c r="E23" s="130" t="s">
        <v>71</v>
      </c>
      <c r="F23" s="178">
        <f>SUM(F9:F22)</f>
        <v>11860427</v>
      </c>
      <c r="G23" s="178">
        <f aca="true" t="shared" si="5" ref="G23:T23">SUM(G9:G22)</f>
        <v>0</v>
      </c>
      <c r="H23" s="178">
        <f t="shared" si="5"/>
        <v>0</v>
      </c>
      <c r="I23" s="178">
        <f t="shared" si="5"/>
        <v>0</v>
      </c>
      <c r="J23" s="178">
        <f t="shared" si="5"/>
        <v>0</v>
      </c>
      <c r="K23" s="178">
        <f t="shared" si="5"/>
        <v>0</v>
      </c>
      <c r="L23" s="178">
        <f t="shared" si="5"/>
        <v>12833178</v>
      </c>
      <c r="M23" s="196">
        <f t="shared" si="5"/>
        <v>757752</v>
      </c>
      <c r="N23" s="420">
        <f t="shared" si="5"/>
        <v>9598402</v>
      </c>
      <c r="O23" s="131">
        <f t="shared" si="5"/>
        <v>9414760</v>
      </c>
      <c r="P23" s="196">
        <f t="shared" si="5"/>
        <v>0</v>
      </c>
      <c r="Q23" s="425">
        <f t="shared" si="5"/>
        <v>0</v>
      </c>
      <c r="R23" s="180">
        <f t="shared" si="5"/>
        <v>0</v>
      </c>
      <c r="S23" s="180">
        <f t="shared" si="5"/>
        <v>0</v>
      </c>
      <c r="T23" s="181">
        <f t="shared" si="5"/>
        <v>9598402</v>
      </c>
      <c r="U23" s="181"/>
      <c r="V23" s="457"/>
      <c r="W23" s="219"/>
      <c r="Y23" s="203">
        <f t="shared" si="0"/>
        <v>0</v>
      </c>
      <c r="AA23" s="420">
        <f aca="true" t="shared" si="6" ref="AA23:AF23">SUM(AA9:AA22)</f>
        <v>0</v>
      </c>
      <c r="AB23" s="420">
        <f t="shared" si="6"/>
        <v>0</v>
      </c>
      <c r="AC23" s="420">
        <f t="shared" si="6"/>
        <v>0</v>
      </c>
      <c r="AD23" s="420">
        <f t="shared" si="6"/>
        <v>0</v>
      </c>
      <c r="AE23" s="420">
        <f t="shared" si="6"/>
        <v>0</v>
      </c>
      <c r="AF23" s="420">
        <f t="shared" si="6"/>
        <v>0</v>
      </c>
      <c r="AG23" s="295">
        <f t="shared" si="3"/>
        <v>0</v>
      </c>
      <c r="AH23" s="290" t="str">
        <f t="shared" si="4"/>
        <v>OK</v>
      </c>
    </row>
    <row r="24" spans="1:34" s="140" customFormat="1" ht="43.5" customHeight="1">
      <c r="A24" s="140">
        <v>18</v>
      </c>
      <c r="B24" s="163" t="s">
        <v>564</v>
      </c>
      <c r="C24" s="165" t="s">
        <v>141</v>
      </c>
      <c r="D24" s="111" t="s">
        <v>142</v>
      </c>
      <c r="E24" s="111" t="s">
        <v>143</v>
      </c>
      <c r="F24" s="206">
        <v>653317</v>
      </c>
      <c r="G24" s="182"/>
      <c r="H24" s="182"/>
      <c r="I24" s="182"/>
      <c r="J24" s="182"/>
      <c r="K24" s="182"/>
      <c r="L24" s="206">
        <v>659997</v>
      </c>
      <c r="M24" s="253"/>
      <c r="N24" s="91">
        <v>200000</v>
      </c>
      <c r="O24" s="119"/>
      <c r="P24" s="194"/>
      <c r="Q24" s="120"/>
      <c r="R24" s="121"/>
      <c r="S24" s="121"/>
      <c r="T24" s="122">
        <v>200000</v>
      </c>
      <c r="U24" s="224"/>
      <c r="V24" s="122"/>
      <c r="W24" s="204" t="s">
        <v>31</v>
      </c>
      <c r="X24" s="140" t="s">
        <v>93</v>
      </c>
      <c r="Y24" s="203">
        <f t="shared" si="0"/>
        <v>0</v>
      </c>
      <c r="AA24" s="121"/>
      <c r="AB24" s="121"/>
      <c r="AC24" s="121"/>
      <c r="AD24" s="121"/>
      <c r="AE24" s="121"/>
      <c r="AF24" s="121"/>
      <c r="AG24" s="295">
        <f t="shared" si="3"/>
        <v>0</v>
      </c>
      <c r="AH24" s="290" t="str">
        <f t="shared" si="4"/>
        <v>OK</v>
      </c>
    </row>
    <row r="25" spans="1:34" s="140" customFormat="1" ht="54" customHeight="1">
      <c r="A25" s="140">
        <v>19</v>
      </c>
      <c r="B25" s="164"/>
      <c r="C25" s="165" t="s">
        <v>287</v>
      </c>
      <c r="D25" s="111" t="s">
        <v>146</v>
      </c>
      <c r="E25" s="111" t="s">
        <v>569</v>
      </c>
      <c r="F25" s="206">
        <v>3657</v>
      </c>
      <c r="G25" s="279"/>
      <c r="H25" s="407"/>
      <c r="I25" s="267"/>
      <c r="J25" s="267"/>
      <c r="K25" s="269"/>
      <c r="L25" s="206"/>
      <c r="M25" s="253"/>
      <c r="N25" s="106">
        <v>10000</v>
      </c>
      <c r="O25" s="119"/>
      <c r="P25" s="194"/>
      <c r="Q25" s="120"/>
      <c r="R25" s="121"/>
      <c r="S25" s="121"/>
      <c r="T25" s="122">
        <v>10000</v>
      </c>
      <c r="U25" s="224"/>
      <c r="V25" s="122"/>
      <c r="W25" s="204" t="s">
        <v>570</v>
      </c>
      <c r="X25" s="140" t="s">
        <v>93</v>
      </c>
      <c r="Y25" s="203">
        <f t="shared" si="0"/>
        <v>0</v>
      </c>
      <c r="AA25" s="231"/>
      <c r="AB25" s="231"/>
      <c r="AC25" s="231"/>
      <c r="AD25" s="231"/>
      <c r="AE25" s="231"/>
      <c r="AF25" s="231"/>
      <c r="AG25" s="295">
        <f t="shared" si="3"/>
        <v>0</v>
      </c>
      <c r="AH25" s="290" t="str">
        <f t="shared" si="4"/>
        <v>OK</v>
      </c>
    </row>
    <row r="26" spans="1:34" s="140" customFormat="1" ht="41.25" customHeight="1">
      <c r="A26" s="140">
        <v>20</v>
      </c>
      <c r="B26" s="164"/>
      <c r="C26" s="167"/>
      <c r="D26" s="111" t="s">
        <v>349</v>
      </c>
      <c r="E26" s="111" t="s">
        <v>451</v>
      </c>
      <c r="F26" s="206">
        <v>4708</v>
      </c>
      <c r="G26" s="279"/>
      <c r="H26" s="407"/>
      <c r="I26" s="267"/>
      <c r="J26" s="267"/>
      <c r="K26" s="269"/>
      <c r="L26" s="206">
        <v>7788</v>
      </c>
      <c r="M26" s="253"/>
      <c r="N26" s="106">
        <v>5000</v>
      </c>
      <c r="O26" s="119">
        <v>11219</v>
      </c>
      <c r="P26" s="194"/>
      <c r="Q26" s="120"/>
      <c r="R26" s="121"/>
      <c r="S26" s="121"/>
      <c r="T26" s="122">
        <v>5000</v>
      </c>
      <c r="U26" s="224"/>
      <c r="V26" s="122"/>
      <c r="W26" s="204" t="s">
        <v>452</v>
      </c>
      <c r="X26" s="140" t="s">
        <v>93</v>
      </c>
      <c r="Y26" s="203">
        <f t="shared" si="0"/>
        <v>0</v>
      </c>
      <c r="AA26" s="231"/>
      <c r="AB26" s="231"/>
      <c r="AC26" s="231"/>
      <c r="AD26" s="231"/>
      <c r="AE26" s="231"/>
      <c r="AF26" s="231"/>
      <c r="AG26" s="295">
        <f t="shared" si="3"/>
        <v>0</v>
      </c>
      <c r="AH26" s="290" t="str">
        <f t="shared" si="4"/>
        <v>OK</v>
      </c>
    </row>
    <row r="27" spans="1:34" s="140" customFormat="1" ht="42.75" customHeight="1">
      <c r="A27" s="140">
        <v>21</v>
      </c>
      <c r="B27" s="164"/>
      <c r="C27" s="165" t="s">
        <v>87</v>
      </c>
      <c r="D27" s="111" t="s">
        <v>444</v>
      </c>
      <c r="E27" s="111" t="s">
        <v>445</v>
      </c>
      <c r="F27" s="206">
        <v>45460</v>
      </c>
      <c r="G27" s="279"/>
      <c r="H27" s="407"/>
      <c r="I27" s="267"/>
      <c r="J27" s="267"/>
      <c r="K27" s="269"/>
      <c r="L27" s="206">
        <v>84076</v>
      </c>
      <c r="M27" s="253"/>
      <c r="N27" s="106">
        <v>16815</v>
      </c>
      <c r="O27" s="119"/>
      <c r="P27" s="194"/>
      <c r="Q27" s="120"/>
      <c r="R27" s="121"/>
      <c r="S27" s="121"/>
      <c r="T27" s="122">
        <v>16815</v>
      </c>
      <c r="U27" s="224"/>
      <c r="V27" s="122"/>
      <c r="W27" s="204" t="s">
        <v>307</v>
      </c>
      <c r="X27" s="140" t="s">
        <v>93</v>
      </c>
      <c r="Y27" s="203">
        <f t="shared" si="0"/>
        <v>0</v>
      </c>
      <c r="AA27" s="231"/>
      <c r="AB27" s="231"/>
      <c r="AC27" s="231"/>
      <c r="AD27" s="231"/>
      <c r="AE27" s="121"/>
      <c r="AF27" s="231"/>
      <c r="AG27" s="295">
        <f t="shared" si="3"/>
        <v>0</v>
      </c>
      <c r="AH27" s="290" t="str">
        <f t="shared" si="4"/>
        <v>OK</v>
      </c>
    </row>
    <row r="28" spans="1:34" s="140" customFormat="1" ht="31.5" customHeight="1" thickBot="1">
      <c r="A28" s="140">
        <v>22</v>
      </c>
      <c r="B28" s="164"/>
      <c r="C28" s="166"/>
      <c r="D28" s="124" t="s">
        <v>88</v>
      </c>
      <c r="E28" s="111" t="s">
        <v>149</v>
      </c>
      <c r="F28" s="206">
        <v>93657</v>
      </c>
      <c r="G28" s="277"/>
      <c r="H28" s="409"/>
      <c r="I28" s="411"/>
      <c r="J28" s="411"/>
      <c r="K28" s="418"/>
      <c r="L28" s="206">
        <v>92506</v>
      </c>
      <c r="M28" s="253"/>
      <c r="N28" s="106">
        <v>25000</v>
      </c>
      <c r="O28" s="119"/>
      <c r="P28" s="194"/>
      <c r="Q28" s="120"/>
      <c r="R28" s="121"/>
      <c r="S28" s="121"/>
      <c r="T28" s="122">
        <v>25000</v>
      </c>
      <c r="U28" s="224"/>
      <c r="V28" s="122"/>
      <c r="W28" s="204" t="s">
        <v>150</v>
      </c>
      <c r="X28" s="140" t="s">
        <v>93</v>
      </c>
      <c r="Y28" s="203">
        <f t="shared" si="0"/>
        <v>0</v>
      </c>
      <c r="AA28" s="231"/>
      <c r="AB28" s="231"/>
      <c r="AC28" s="231"/>
      <c r="AD28" s="231"/>
      <c r="AE28" s="121"/>
      <c r="AF28" s="231"/>
      <c r="AG28" s="295">
        <f t="shared" si="3"/>
        <v>0</v>
      </c>
      <c r="AH28" s="290" t="str">
        <f t="shared" si="4"/>
        <v>OK</v>
      </c>
    </row>
    <row r="29" spans="1:35" s="140" customFormat="1" ht="38.25" customHeight="1">
      <c r="A29" s="140">
        <v>23</v>
      </c>
      <c r="B29" s="164"/>
      <c r="C29" s="166"/>
      <c r="D29" s="129"/>
      <c r="E29" s="124" t="s">
        <v>147</v>
      </c>
      <c r="F29" s="209" t="s">
        <v>110</v>
      </c>
      <c r="G29" s="209"/>
      <c r="H29" s="209"/>
      <c r="I29" s="209"/>
      <c r="J29" s="209"/>
      <c r="K29" s="209"/>
      <c r="L29" s="209" t="s">
        <v>110</v>
      </c>
      <c r="M29" s="232"/>
      <c r="N29" s="102">
        <v>50000</v>
      </c>
      <c r="O29" s="128" t="s">
        <v>110</v>
      </c>
      <c r="P29" s="195"/>
      <c r="Q29" s="125"/>
      <c r="R29" s="126"/>
      <c r="S29" s="126"/>
      <c r="T29" s="109">
        <v>50000</v>
      </c>
      <c r="U29" s="141"/>
      <c r="V29" s="109"/>
      <c r="W29" s="220" t="s">
        <v>148</v>
      </c>
      <c r="X29" s="140" t="s">
        <v>93</v>
      </c>
      <c r="Y29" s="203">
        <f t="shared" si="0"/>
        <v>0</v>
      </c>
      <c r="AA29" s="231"/>
      <c r="AB29" s="231"/>
      <c r="AC29" s="231"/>
      <c r="AD29" s="231"/>
      <c r="AE29" s="326"/>
      <c r="AF29" s="231"/>
      <c r="AG29" s="295">
        <f t="shared" si="3"/>
        <v>0</v>
      </c>
      <c r="AH29" s="290" t="str">
        <f t="shared" si="4"/>
        <v>OK</v>
      </c>
      <c r="AI29" s="326"/>
    </row>
    <row r="30" spans="1:35" s="140" customFormat="1" ht="38.25" customHeight="1" thickBot="1">
      <c r="A30" s="140">
        <v>24</v>
      </c>
      <c r="B30" s="327"/>
      <c r="C30" s="325"/>
      <c r="D30" s="136"/>
      <c r="E30" s="124" t="s">
        <v>151</v>
      </c>
      <c r="F30" s="209">
        <v>1380</v>
      </c>
      <c r="G30" s="209"/>
      <c r="H30" s="209"/>
      <c r="I30" s="209"/>
      <c r="J30" s="209"/>
      <c r="K30" s="209"/>
      <c r="L30" s="209" t="s">
        <v>110</v>
      </c>
      <c r="M30" s="232"/>
      <c r="N30" s="102">
        <v>9263</v>
      </c>
      <c r="O30" s="128"/>
      <c r="P30" s="195"/>
      <c r="Q30" s="125"/>
      <c r="R30" s="126"/>
      <c r="S30" s="126"/>
      <c r="T30" s="109">
        <v>9263</v>
      </c>
      <c r="U30" s="141"/>
      <c r="V30" s="109"/>
      <c r="W30" s="220" t="s">
        <v>95</v>
      </c>
      <c r="X30" s="140" t="s">
        <v>93</v>
      </c>
      <c r="Y30" s="203">
        <f t="shared" si="0"/>
        <v>0</v>
      </c>
      <c r="AA30" s="231"/>
      <c r="AB30" s="231"/>
      <c r="AC30" s="231"/>
      <c r="AD30" s="231"/>
      <c r="AE30" s="326"/>
      <c r="AF30" s="231"/>
      <c r="AG30" s="295">
        <f t="shared" si="3"/>
        <v>0</v>
      </c>
      <c r="AH30" s="290" t="str">
        <f t="shared" si="4"/>
        <v>OK</v>
      </c>
      <c r="AI30" s="326"/>
    </row>
    <row r="31" spans="2:34" s="140" customFormat="1" ht="31.5" customHeight="1" thickBot="1">
      <c r="B31" s="170"/>
      <c r="C31" s="143"/>
      <c r="D31" s="130"/>
      <c r="E31" s="130" t="s">
        <v>71</v>
      </c>
      <c r="F31" s="178">
        <f>SUM(F24:F30)</f>
        <v>802179</v>
      </c>
      <c r="G31" s="178">
        <f aca="true" t="shared" si="7" ref="G31:T31">SUM(G24:G30)</f>
        <v>0</v>
      </c>
      <c r="H31" s="178">
        <f t="shared" si="7"/>
        <v>0</v>
      </c>
      <c r="I31" s="178">
        <f t="shared" si="7"/>
        <v>0</v>
      </c>
      <c r="J31" s="178">
        <f t="shared" si="7"/>
        <v>0</v>
      </c>
      <c r="K31" s="178">
        <f t="shared" si="7"/>
        <v>0</v>
      </c>
      <c r="L31" s="178">
        <f t="shared" si="7"/>
        <v>844367</v>
      </c>
      <c r="M31" s="196">
        <f t="shared" si="7"/>
        <v>0</v>
      </c>
      <c r="N31" s="420">
        <f t="shared" si="7"/>
        <v>316078</v>
      </c>
      <c r="O31" s="131">
        <f t="shared" si="7"/>
        <v>11219</v>
      </c>
      <c r="P31" s="196">
        <f t="shared" si="7"/>
        <v>0</v>
      </c>
      <c r="Q31" s="425">
        <f t="shared" si="7"/>
        <v>0</v>
      </c>
      <c r="R31" s="180">
        <f t="shared" si="7"/>
        <v>0</v>
      </c>
      <c r="S31" s="180">
        <f t="shared" si="7"/>
        <v>0</v>
      </c>
      <c r="T31" s="181">
        <f t="shared" si="7"/>
        <v>316078</v>
      </c>
      <c r="U31" s="181"/>
      <c r="V31" s="457"/>
      <c r="W31" s="219"/>
      <c r="Y31" s="203">
        <f t="shared" si="0"/>
        <v>0</v>
      </c>
      <c r="AA31" s="420">
        <f aca="true" t="shared" si="8" ref="AA31:AF31">SUM(AA24:AA30)</f>
        <v>0</v>
      </c>
      <c r="AB31" s="420">
        <f t="shared" si="8"/>
        <v>0</v>
      </c>
      <c r="AC31" s="420">
        <f t="shared" si="8"/>
        <v>0</v>
      </c>
      <c r="AD31" s="420">
        <f t="shared" si="8"/>
        <v>0</v>
      </c>
      <c r="AE31" s="420">
        <f t="shared" si="8"/>
        <v>0</v>
      </c>
      <c r="AF31" s="420">
        <f t="shared" si="8"/>
        <v>0</v>
      </c>
      <c r="AG31" s="295">
        <f t="shared" si="3"/>
        <v>0</v>
      </c>
      <c r="AH31" s="290" t="str">
        <f t="shared" si="4"/>
        <v>OK</v>
      </c>
    </row>
    <row r="32" spans="1:35" s="140" customFormat="1" ht="50.25" customHeight="1">
      <c r="A32" s="140">
        <v>25</v>
      </c>
      <c r="B32" s="163" t="s">
        <v>529</v>
      </c>
      <c r="C32" s="173" t="s">
        <v>562</v>
      </c>
      <c r="D32" s="124" t="s">
        <v>561</v>
      </c>
      <c r="E32" s="124" t="s">
        <v>446</v>
      </c>
      <c r="F32" s="209" t="s">
        <v>110</v>
      </c>
      <c r="G32" s="209"/>
      <c r="H32" s="209"/>
      <c r="I32" s="209"/>
      <c r="J32" s="209"/>
      <c r="K32" s="209"/>
      <c r="L32" s="209" t="s">
        <v>110</v>
      </c>
      <c r="M32" s="232"/>
      <c r="N32" s="102">
        <v>2000</v>
      </c>
      <c r="O32" s="128"/>
      <c r="P32" s="195"/>
      <c r="Q32" s="125"/>
      <c r="R32" s="126"/>
      <c r="S32" s="126"/>
      <c r="T32" s="109">
        <v>2000</v>
      </c>
      <c r="U32" s="141"/>
      <c r="V32" s="109"/>
      <c r="W32" s="220" t="s">
        <v>447</v>
      </c>
      <c r="X32" s="140" t="s">
        <v>93</v>
      </c>
      <c r="Y32" s="203">
        <f t="shared" si="0"/>
        <v>0</v>
      </c>
      <c r="AA32" s="231"/>
      <c r="AB32" s="231"/>
      <c r="AC32" s="231"/>
      <c r="AD32" s="231"/>
      <c r="AE32" s="231"/>
      <c r="AF32" s="231"/>
      <c r="AG32" s="295">
        <f t="shared" si="3"/>
        <v>0</v>
      </c>
      <c r="AH32" s="290" t="str">
        <f t="shared" si="4"/>
        <v>OK</v>
      </c>
      <c r="AI32" s="81"/>
    </row>
    <row r="33" spans="1:35" s="140" customFormat="1" ht="49.5" customHeight="1" thickBot="1">
      <c r="A33" s="140">
        <v>26</v>
      </c>
      <c r="B33" s="327"/>
      <c r="C33" s="325"/>
      <c r="D33" s="124" t="s">
        <v>561</v>
      </c>
      <c r="E33" s="124" t="s">
        <v>413</v>
      </c>
      <c r="F33" s="209" t="s">
        <v>110</v>
      </c>
      <c r="G33" s="209"/>
      <c r="H33" s="209"/>
      <c r="I33" s="209"/>
      <c r="J33" s="209"/>
      <c r="K33" s="209"/>
      <c r="L33" s="209" t="s">
        <v>110</v>
      </c>
      <c r="M33" s="232"/>
      <c r="N33" s="102">
        <v>200000</v>
      </c>
      <c r="O33" s="128"/>
      <c r="P33" s="195"/>
      <c r="Q33" s="125"/>
      <c r="R33" s="126"/>
      <c r="S33" s="126"/>
      <c r="T33" s="109">
        <v>200000</v>
      </c>
      <c r="U33" s="141"/>
      <c r="V33" s="109"/>
      <c r="W33" s="220" t="s">
        <v>384</v>
      </c>
      <c r="X33" s="140" t="s">
        <v>93</v>
      </c>
      <c r="Y33" s="203">
        <f t="shared" si="0"/>
        <v>0</v>
      </c>
      <c r="AA33" s="231"/>
      <c r="AB33" s="231"/>
      <c r="AC33" s="231"/>
      <c r="AD33" s="231"/>
      <c r="AE33" s="326"/>
      <c r="AF33" s="231"/>
      <c r="AG33" s="295">
        <f t="shared" si="3"/>
        <v>0</v>
      </c>
      <c r="AH33" s="290" t="str">
        <f t="shared" si="4"/>
        <v>OK</v>
      </c>
      <c r="AI33" s="326"/>
    </row>
    <row r="34" spans="2:34" s="140" customFormat="1" ht="31.5" customHeight="1" thickBot="1">
      <c r="B34" s="170"/>
      <c r="C34" s="143"/>
      <c r="D34" s="130"/>
      <c r="E34" s="130" t="s">
        <v>71</v>
      </c>
      <c r="F34" s="178">
        <f>SUM(F32:F33)</f>
        <v>0</v>
      </c>
      <c r="G34" s="178">
        <f aca="true" t="shared" si="9" ref="G34:T34">SUM(G32:G33)</f>
        <v>0</v>
      </c>
      <c r="H34" s="178">
        <f t="shared" si="9"/>
        <v>0</v>
      </c>
      <c r="I34" s="178">
        <f t="shared" si="9"/>
        <v>0</v>
      </c>
      <c r="J34" s="178">
        <f t="shared" si="9"/>
        <v>0</v>
      </c>
      <c r="K34" s="178">
        <f t="shared" si="9"/>
        <v>0</v>
      </c>
      <c r="L34" s="178">
        <f t="shared" si="9"/>
        <v>0</v>
      </c>
      <c r="M34" s="196">
        <f t="shared" si="9"/>
        <v>0</v>
      </c>
      <c r="N34" s="420">
        <f t="shared" si="9"/>
        <v>202000</v>
      </c>
      <c r="O34" s="131">
        <f t="shared" si="9"/>
        <v>0</v>
      </c>
      <c r="P34" s="196">
        <f t="shared" si="9"/>
        <v>0</v>
      </c>
      <c r="Q34" s="425">
        <f t="shared" si="9"/>
        <v>0</v>
      </c>
      <c r="R34" s="180">
        <f t="shared" si="9"/>
        <v>0</v>
      </c>
      <c r="S34" s="180">
        <f t="shared" si="9"/>
        <v>0</v>
      </c>
      <c r="T34" s="181">
        <f t="shared" si="9"/>
        <v>202000</v>
      </c>
      <c r="U34" s="181"/>
      <c r="V34" s="457"/>
      <c r="W34" s="219"/>
      <c r="Y34" s="203">
        <f t="shared" si="0"/>
        <v>0</v>
      </c>
      <c r="AA34" s="420">
        <f aca="true" t="shared" si="10" ref="AA34:AF34">SUM(AA32:AA33)</f>
        <v>0</v>
      </c>
      <c r="AB34" s="420">
        <f t="shared" si="10"/>
        <v>0</v>
      </c>
      <c r="AC34" s="420">
        <f t="shared" si="10"/>
        <v>0</v>
      </c>
      <c r="AD34" s="420">
        <f t="shared" si="10"/>
        <v>0</v>
      </c>
      <c r="AE34" s="420">
        <f t="shared" si="10"/>
        <v>0</v>
      </c>
      <c r="AF34" s="420">
        <f t="shared" si="10"/>
        <v>0</v>
      </c>
      <c r="AG34" s="295">
        <f t="shared" si="3"/>
        <v>0</v>
      </c>
      <c r="AH34" s="290" t="str">
        <f t="shared" si="4"/>
        <v>OK</v>
      </c>
    </row>
    <row r="35" spans="1:35" s="140" customFormat="1" ht="54.75" customHeight="1" thickBot="1">
      <c r="A35" s="140">
        <v>27</v>
      </c>
      <c r="B35" s="183" t="s">
        <v>74</v>
      </c>
      <c r="C35" s="171" t="s">
        <v>352</v>
      </c>
      <c r="D35" s="130"/>
      <c r="E35" s="130" t="s">
        <v>353</v>
      </c>
      <c r="F35" s="178" t="s">
        <v>110</v>
      </c>
      <c r="G35" s="435"/>
      <c r="H35" s="435"/>
      <c r="I35" s="435"/>
      <c r="J35" s="435"/>
      <c r="K35" s="435"/>
      <c r="L35" s="178" t="s">
        <v>110</v>
      </c>
      <c r="M35" s="196"/>
      <c r="N35" s="132">
        <v>6000</v>
      </c>
      <c r="O35" s="131" t="s">
        <v>110</v>
      </c>
      <c r="P35" s="172"/>
      <c r="Q35" s="172"/>
      <c r="R35" s="134"/>
      <c r="S35" s="134"/>
      <c r="T35" s="138">
        <v>6000</v>
      </c>
      <c r="U35" s="138"/>
      <c r="V35" s="282"/>
      <c r="W35" s="219" t="s">
        <v>354</v>
      </c>
      <c r="X35" s="140" t="s">
        <v>93</v>
      </c>
      <c r="Y35" s="203">
        <f t="shared" si="0"/>
        <v>0</v>
      </c>
      <c r="AA35" s="132"/>
      <c r="AB35" s="429"/>
      <c r="AC35" s="429"/>
      <c r="AD35" s="429"/>
      <c r="AE35" s="429"/>
      <c r="AF35" s="429"/>
      <c r="AG35" s="295">
        <f t="shared" si="3"/>
        <v>0</v>
      </c>
      <c r="AH35" s="290" t="str">
        <f t="shared" si="4"/>
        <v>OK</v>
      </c>
      <c r="AI35" s="81"/>
    </row>
    <row r="36" spans="2:34" s="140" customFormat="1" ht="31.5" customHeight="1" thickBot="1">
      <c r="B36" s="170"/>
      <c r="C36" s="143"/>
      <c r="D36" s="130"/>
      <c r="E36" s="130" t="s">
        <v>71</v>
      </c>
      <c r="F36" s="178">
        <f aca="true" t="shared" si="11" ref="F36:T36">SUM(F35:F35)</f>
        <v>0</v>
      </c>
      <c r="G36" s="178">
        <f t="shared" si="11"/>
        <v>0</v>
      </c>
      <c r="H36" s="178">
        <f t="shared" si="11"/>
        <v>0</v>
      </c>
      <c r="I36" s="178">
        <f t="shared" si="11"/>
        <v>0</v>
      </c>
      <c r="J36" s="178">
        <f t="shared" si="11"/>
        <v>0</v>
      </c>
      <c r="K36" s="178">
        <f t="shared" si="11"/>
        <v>0</v>
      </c>
      <c r="L36" s="178">
        <f t="shared" si="11"/>
        <v>0</v>
      </c>
      <c r="M36" s="196">
        <f t="shared" si="11"/>
        <v>0</v>
      </c>
      <c r="N36" s="420">
        <f t="shared" si="11"/>
        <v>6000</v>
      </c>
      <c r="O36" s="131">
        <f t="shared" si="11"/>
        <v>0</v>
      </c>
      <c r="P36" s="196">
        <f t="shared" si="11"/>
        <v>0</v>
      </c>
      <c r="Q36" s="425">
        <f t="shared" si="11"/>
        <v>0</v>
      </c>
      <c r="R36" s="180">
        <f t="shared" si="11"/>
        <v>0</v>
      </c>
      <c r="S36" s="180">
        <f t="shared" si="11"/>
        <v>0</v>
      </c>
      <c r="T36" s="181">
        <f t="shared" si="11"/>
        <v>6000</v>
      </c>
      <c r="U36" s="181"/>
      <c r="V36" s="457"/>
      <c r="W36" s="219"/>
      <c r="Y36" s="203">
        <f t="shared" si="0"/>
        <v>0</v>
      </c>
      <c r="AA36" s="420">
        <f aca="true" t="shared" si="12" ref="AA36:AF36">SUM(AA35:AA35)</f>
        <v>0</v>
      </c>
      <c r="AB36" s="420">
        <f t="shared" si="12"/>
        <v>0</v>
      </c>
      <c r="AC36" s="420">
        <f t="shared" si="12"/>
        <v>0</v>
      </c>
      <c r="AD36" s="420">
        <f t="shared" si="12"/>
        <v>0</v>
      </c>
      <c r="AE36" s="420">
        <f t="shared" si="12"/>
        <v>0</v>
      </c>
      <c r="AF36" s="420">
        <f t="shared" si="12"/>
        <v>0</v>
      </c>
      <c r="AG36" s="295">
        <f t="shared" si="3"/>
        <v>0</v>
      </c>
      <c r="AH36" s="290" t="str">
        <f t="shared" si="4"/>
        <v>OK</v>
      </c>
    </row>
    <row r="37" spans="1:34" s="140" customFormat="1" ht="48" customHeight="1">
      <c r="A37" s="140">
        <v>28</v>
      </c>
      <c r="B37" s="163" t="s">
        <v>526</v>
      </c>
      <c r="C37" s="173" t="s">
        <v>527</v>
      </c>
      <c r="D37" s="111" t="s">
        <v>360</v>
      </c>
      <c r="E37" s="111" t="s">
        <v>45</v>
      </c>
      <c r="F37" s="206" t="s">
        <v>110</v>
      </c>
      <c r="G37" s="206"/>
      <c r="H37" s="206"/>
      <c r="I37" s="206"/>
      <c r="J37" s="206"/>
      <c r="K37" s="206"/>
      <c r="L37" s="206" t="s">
        <v>110</v>
      </c>
      <c r="M37" s="253"/>
      <c r="N37" s="91">
        <v>200000</v>
      </c>
      <c r="O37" s="119" t="s">
        <v>110</v>
      </c>
      <c r="P37" s="194"/>
      <c r="Q37" s="120"/>
      <c r="R37" s="121"/>
      <c r="S37" s="121"/>
      <c r="T37" s="122">
        <v>200000</v>
      </c>
      <c r="U37" s="224"/>
      <c r="V37" s="122"/>
      <c r="W37" s="204" t="s">
        <v>46</v>
      </c>
      <c r="X37" s="140" t="s">
        <v>93</v>
      </c>
      <c r="Y37" s="203">
        <f aca="true" t="shared" si="13" ref="Y37:Y58">N37-Q37-R37-S37-T37</f>
        <v>0</v>
      </c>
      <c r="AA37" s="81"/>
      <c r="AB37" s="81"/>
      <c r="AC37" s="81"/>
      <c r="AD37" s="81"/>
      <c r="AF37" s="81"/>
      <c r="AG37" s="295">
        <f t="shared" si="3"/>
        <v>0</v>
      </c>
      <c r="AH37" s="290" t="str">
        <f t="shared" si="4"/>
        <v>OK</v>
      </c>
    </row>
    <row r="38" spans="1:34" s="140" customFormat="1" ht="37.5" customHeight="1">
      <c r="A38" s="140">
        <v>29</v>
      </c>
      <c r="B38" s="164"/>
      <c r="C38" s="167"/>
      <c r="D38" s="111" t="s">
        <v>361</v>
      </c>
      <c r="E38" s="111" t="s">
        <v>485</v>
      </c>
      <c r="F38" s="206" t="s">
        <v>110</v>
      </c>
      <c r="G38" s="206"/>
      <c r="H38" s="206"/>
      <c r="I38" s="206"/>
      <c r="J38" s="206"/>
      <c r="K38" s="206"/>
      <c r="L38" s="206" t="s">
        <v>110</v>
      </c>
      <c r="M38" s="253"/>
      <c r="N38" s="91">
        <v>25000</v>
      </c>
      <c r="O38" s="119" t="s">
        <v>110</v>
      </c>
      <c r="P38" s="194"/>
      <c r="Q38" s="120"/>
      <c r="R38" s="121"/>
      <c r="S38" s="121"/>
      <c r="T38" s="122">
        <v>25000</v>
      </c>
      <c r="U38" s="224"/>
      <c r="V38" s="122"/>
      <c r="W38" s="204" t="s">
        <v>362</v>
      </c>
      <c r="X38" s="140" t="s">
        <v>93</v>
      </c>
      <c r="Y38" s="203">
        <f t="shared" si="13"/>
        <v>0</v>
      </c>
      <c r="AA38" s="81"/>
      <c r="AB38" s="81"/>
      <c r="AC38" s="81"/>
      <c r="AD38" s="81"/>
      <c r="AF38" s="81"/>
      <c r="AG38" s="295">
        <f t="shared" si="3"/>
        <v>0</v>
      </c>
      <c r="AH38" s="290" t="str">
        <f t="shared" si="4"/>
        <v>OK</v>
      </c>
    </row>
    <row r="39" spans="1:34" s="140" customFormat="1" ht="31.5" customHeight="1" thickBot="1">
      <c r="A39" s="140">
        <v>30</v>
      </c>
      <c r="B39" s="327"/>
      <c r="C39" s="307" t="s">
        <v>356</v>
      </c>
      <c r="D39" s="124" t="s">
        <v>357</v>
      </c>
      <c r="E39" s="111" t="s">
        <v>358</v>
      </c>
      <c r="F39" s="206" t="s">
        <v>110</v>
      </c>
      <c r="G39" s="206"/>
      <c r="H39" s="206"/>
      <c r="I39" s="206"/>
      <c r="J39" s="206"/>
      <c r="K39" s="206"/>
      <c r="L39" s="206" t="s">
        <v>347</v>
      </c>
      <c r="M39" s="253"/>
      <c r="N39" s="91">
        <v>5000</v>
      </c>
      <c r="O39" s="119" t="s">
        <v>347</v>
      </c>
      <c r="P39" s="194"/>
      <c r="Q39" s="120"/>
      <c r="R39" s="121"/>
      <c r="S39" s="121"/>
      <c r="T39" s="122">
        <v>5000</v>
      </c>
      <c r="U39" s="224"/>
      <c r="V39" s="122"/>
      <c r="W39" s="204"/>
      <c r="X39" s="140" t="s">
        <v>359</v>
      </c>
      <c r="Y39" s="203">
        <f t="shared" si="13"/>
        <v>0</v>
      </c>
      <c r="AA39" s="81"/>
      <c r="AB39" s="81"/>
      <c r="AC39" s="81"/>
      <c r="AD39" s="81"/>
      <c r="AE39" s="81"/>
      <c r="AF39" s="81"/>
      <c r="AG39" s="295">
        <f t="shared" si="3"/>
        <v>0</v>
      </c>
      <c r="AH39" s="290" t="str">
        <f t="shared" si="4"/>
        <v>OK</v>
      </c>
    </row>
    <row r="40" spans="2:34" s="140" customFormat="1" ht="31.5" customHeight="1" thickBot="1">
      <c r="B40" s="170"/>
      <c r="C40" s="143"/>
      <c r="D40" s="130"/>
      <c r="E40" s="130" t="s">
        <v>71</v>
      </c>
      <c r="F40" s="178">
        <f>SUM(F37:F39)</f>
        <v>0</v>
      </c>
      <c r="G40" s="178">
        <f aca="true" t="shared" si="14" ref="G40:T40">SUM(G37:G39)</f>
        <v>0</v>
      </c>
      <c r="H40" s="178">
        <f t="shared" si="14"/>
        <v>0</v>
      </c>
      <c r="I40" s="178">
        <f t="shared" si="14"/>
        <v>0</v>
      </c>
      <c r="J40" s="178">
        <f t="shared" si="14"/>
        <v>0</v>
      </c>
      <c r="K40" s="178">
        <f t="shared" si="14"/>
        <v>0</v>
      </c>
      <c r="L40" s="178">
        <f t="shared" si="14"/>
        <v>0</v>
      </c>
      <c r="M40" s="196">
        <f t="shared" si="14"/>
        <v>0</v>
      </c>
      <c r="N40" s="420">
        <f t="shared" si="14"/>
        <v>230000</v>
      </c>
      <c r="O40" s="131">
        <f t="shared" si="14"/>
        <v>0</v>
      </c>
      <c r="P40" s="196">
        <f t="shared" si="14"/>
        <v>0</v>
      </c>
      <c r="Q40" s="425">
        <f t="shared" si="14"/>
        <v>0</v>
      </c>
      <c r="R40" s="180">
        <f t="shared" si="14"/>
        <v>0</v>
      </c>
      <c r="S40" s="180">
        <f t="shared" si="14"/>
        <v>0</v>
      </c>
      <c r="T40" s="181">
        <f t="shared" si="14"/>
        <v>230000</v>
      </c>
      <c r="U40" s="181"/>
      <c r="V40" s="457"/>
      <c r="W40" s="219"/>
      <c r="Y40" s="203">
        <f t="shared" si="13"/>
        <v>0</v>
      </c>
      <c r="AA40" s="420">
        <f aca="true" t="shared" si="15" ref="AA40:AF40">SUM(AA37:AA39)</f>
        <v>0</v>
      </c>
      <c r="AB40" s="420">
        <f t="shared" si="15"/>
        <v>0</v>
      </c>
      <c r="AC40" s="420">
        <f t="shared" si="15"/>
        <v>0</v>
      </c>
      <c r="AD40" s="420">
        <f t="shared" si="15"/>
        <v>0</v>
      </c>
      <c r="AE40" s="420">
        <f t="shared" si="15"/>
        <v>0</v>
      </c>
      <c r="AF40" s="420">
        <f t="shared" si="15"/>
        <v>0</v>
      </c>
      <c r="AG40" s="295">
        <f t="shared" si="3"/>
        <v>0</v>
      </c>
      <c r="AH40" s="290" t="str">
        <f t="shared" si="4"/>
        <v>OK</v>
      </c>
    </row>
    <row r="41" spans="1:34" s="140" customFormat="1" ht="50.25" customHeight="1" thickBot="1">
      <c r="A41" s="140">
        <v>31</v>
      </c>
      <c r="B41" s="163" t="s">
        <v>26</v>
      </c>
      <c r="C41" s="273" t="s">
        <v>60</v>
      </c>
      <c r="D41" s="256" t="s">
        <v>337</v>
      </c>
      <c r="E41" s="256"/>
      <c r="F41" s="257" t="s">
        <v>110</v>
      </c>
      <c r="G41" s="257"/>
      <c r="H41" s="257"/>
      <c r="I41" s="257"/>
      <c r="J41" s="257"/>
      <c r="K41" s="257"/>
      <c r="L41" s="257" t="s">
        <v>110</v>
      </c>
      <c r="M41" s="258"/>
      <c r="N41" s="318">
        <v>2000</v>
      </c>
      <c r="O41" s="259" t="s">
        <v>110</v>
      </c>
      <c r="P41" s="214"/>
      <c r="Q41" s="274"/>
      <c r="R41" s="289"/>
      <c r="S41" s="289"/>
      <c r="T41" s="275">
        <v>2000</v>
      </c>
      <c r="U41" s="249"/>
      <c r="V41" s="275"/>
      <c r="W41" s="201" t="s">
        <v>346</v>
      </c>
      <c r="X41" s="140" t="s">
        <v>93</v>
      </c>
      <c r="Y41" s="203">
        <f t="shared" si="13"/>
        <v>0</v>
      </c>
      <c r="AA41" s="81"/>
      <c r="AB41" s="231"/>
      <c r="AC41" s="81"/>
      <c r="AD41" s="81"/>
      <c r="AE41" s="81"/>
      <c r="AF41" s="81"/>
      <c r="AG41" s="295">
        <f t="shared" si="3"/>
        <v>0</v>
      </c>
      <c r="AH41" s="290" t="str">
        <f t="shared" si="4"/>
        <v>OK</v>
      </c>
    </row>
    <row r="42" spans="1:34" s="140" customFormat="1" ht="50.25" customHeight="1" thickBot="1">
      <c r="A42" s="140">
        <v>32</v>
      </c>
      <c r="B42" s="164"/>
      <c r="C42" s="168" t="s">
        <v>368</v>
      </c>
      <c r="D42" s="111" t="s">
        <v>162</v>
      </c>
      <c r="E42" s="111" t="s">
        <v>163</v>
      </c>
      <c r="F42" s="206">
        <v>370836</v>
      </c>
      <c r="G42" s="403"/>
      <c r="H42" s="403"/>
      <c r="I42" s="403"/>
      <c r="J42" s="403"/>
      <c r="K42" s="403"/>
      <c r="L42" s="206">
        <v>333321</v>
      </c>
      <c r="M42" s="206"/>
      <c r="N42" s="401">
        <v>90000</v>
      </c>
      <c r="O42" s="119"/>
      <c r="P42" s="194"/>
      <c r="Q42" s="459"/>
      <c r="R42" s="121"/>
      <c r="S42" s="121"/>
      <c r="T42" s="224">
        <v>90000</v>
      </c>
      <c r="U42" s="224"/>
      <c r="V42" s="122"/>
      <c r="W42" s="204" t="s">
        <v>38</v>
      </c>
      <c r="X42" s="140" t="s">
        <v>93</v>
      </c>
      <c r="Y42" s="203">
        <f t="shared" si="13"/>
        <v>0</v>
      </c>
      <c r="AA42" s="435"/>
      <c r="AB42" s="435"/>
      <c r="AC42" s="435"/>
      <c r="AD42" s="435"/>
      <c r="AE42" s="435"/>
      <c r="AF42" s="435"/>
      <c r="AG42" s="295">
        <f t="shared" si="3"/>
        <v>0</v>
      </c>
      <c r="AH42" s="290" t="str">
        <f t="shared" si="4"/>
        <v>OK</v>
      </c>
    </row>
    <row r="43" spans="1:35" s="140" customFormat="1" ht="58.5" customHeight="1">
      <c r="A43" s="140">
        <v>33</v>
      </c>
      <c r="B43" s="164"/>
      <c r="C43" s="168" t="s">
        <v>283</v>
      </c>
      <c r="D43" s="123" t="s">
        <v>408</v>
      </c>
      <c r="E43" s="123" t="s">
        <v>363</v>
      </c>
      <c r="F43" s="207">
        <v>231321</v>
      </c>
      <c r="G43" s="207"/>
      <c r="H43" s="207"/>
      <c r="I43" s="207"/>
      <c r="J43" s="207"/>
      <c r="K43" s="207"/>
      <c r="L43" s="207">
        <v>232671</v>
      </c>
      <c r="M43" s="252"/>
      <c r="N43" s="193">
        <v>100000</v>
      </c>
      <c r="O43" s="105"/>
      <c r="P43" s="193"/>
      <c r="Q43" s="426"/>
      <c r="R43" s="108">
        <v>100000</v>
      </c>
      <c r="S43" s="108"/>
      <c r="T43" s="92"/>
      <c r="U43" s="230"/>
      <c r="V43" s="92"/>
      <c r="W43" s="217" t="s">
        <v>410</v>
      </c>
      <c r="X43" s="140" t="s">
        <v>93</v>
      </c>
      <c r="Y43" s="203">
        <f t="shared" si="13"/>
        <v>0</v>
      </c>
      <c r="AA43" s="428"/>
      <c r="AB43" s="428"/>
      <c r="AC43" s="428"/>
      <c r="AD43" s="428"/>
      <c r="AE43" s="135">
        <v>100000</v>
      </c>
      <c r="AF43" s="428"/>
      <c r="AG43" s="295">
        <f t="shared" si="3"/>
        <v>100000</v>
      </c>
      <c r="AH43" s="290" t="str">
        <f t="shared" si="4"/>
        <v>OK</v>
      </c>
      <c r="AI43" s="135">
        <v>100000</v>
      </c>
    </row>
    <row r="44" spans="1:35" s="140" customFormat="1" ht="48" customHeight="1">
      <c r="A44" s="140">
        <v>34</v>
      </c>
      <c r="B44" s="164"/>
      <c r="C44" s="305" t="s">
        <v>389</v>
      </c>
      <c r="D44" s="123" t="s">
        <v>242</v>
      </c>
      <c r="E44" s="123" t="s">
        <v>284</v>
      </c>
      <c r="F44" s="207" t="s">
        <v>110</v>
      </c>
      <c r="G44" s="207"/>
      <c r="H44" s="207"/>
      <c r="I44" s="207"/>
      <c r="J44" s="207"/>
      <c r="K44" s="207"/>
      <c r="L44" s="207" t="s">
        <v>110</v>
      </c>
      <c r="M44" s="252"/>
      <c r="N44" s="193">
        <v>150000</v>
      </c>
      <c r="O44" s="105" t="s">
        <v>110</v>
      </c>
      <c r="P44" s="193"/>
      <c r="Q44" s="426"/>
      <c r="R44" s="108">
        <v>150000</v>
      </c>
      <c r="S44" s="108"/>
      <c r="T44" s="92"/>
      <c r="U44" s="230"/>
      <c r="V44" s="92"/>
      <c r="W44" s="217" t="s">
        <v>412</v>
      </c>
      <c r="X44" s="140" t="s">
        <v>93</v>
      </c>
      <c r="Y44" s="203">
        <f t="shared" si="13"/>
        <v>0</v>
      </c>
      <c r="AA44" s="428"/>
      <c r="AB44" s="428"/>
      <c r="AC44" s="428"/>
      <c r="AD44" s="428"/>
      <c r="AE44" s="135">
        <v>150000</v>
      </c>
      <c r="AF44" s="428"/>
      <c r="AG44" s="295">
        <f t="shared" si="3"/>
        <v>150000</v>
      </c>
      <c r="AH44" s="290" t="str">
        <f t="shared" si="4"/>
        <v>OK</v>
      </c>
      <c r="AI44" s="135">
        <v>150000</v>
      </c>
    </row>
    <row r="45" spans="1:35" s="140" customFormat="1" ht="55.5" customHeight="1" thickBot="1">
      <c r="A45" s="140">
        <v>35</v>
      </c>
      <c r="B45" s="327"/>
      <c r="C45" s="305" t="s">
        <v>389</v>
      </c>
      <c r="D45" s="129" t="s">
        <v>334</v>
      </c>
      <c r="E45" s="123"/>
      <c r="F45" s="207">
        <v>313735</v>
      </c>
      <c r="G45" s="207"/>
      <c r="H45" s="207"/>
      <c r="I45" s="207"/>
      <c r="J45" s="207"/>
      <c r="K45" s="207"/>
      <c r="L45" s="207">
        <v>440278</v>
      </c>
      <c r="M45" s="252"/>
      <c r="N45" s="193">
        <v>100000</v>
      </c>
      <c r="O45" s="105">
        <v>474188</v>
      </c>
      <c r="P45" s="193"/>
      <c r="Q45" s="427"/>
      <c r="R45" s="108">
        <v>100000</v>
      </c>
      <c r="S45" s="108"/>
      <c r="T45" s="92"/>
      <c r="U45" s="230"/>
      <c r="V45" s="92"/>
      <c r="W45" s="217" t="s">
        <v>411</v>
      </c>
      <c r="X45" s="140" t="s">
        <v>93</v>
      </c>
      <c r="Y45" s="203">
        <f t="shared" si="13"/>
        <v>0</v>
      </c>
      <c r="AA45" s="428"/>
      <c r="AB45" s="428"/>
      <c r="AC45" s="428"/>
      <c r="AD45" s="428"/>
      <c r="AE45" s="135">
        <v>100000</v>
      </c>
      <c r="AF45" s="428"/>
      <c r="AG45" s="295">
        <f t="shared" si="3"/>
        <v>100000</v>
      </c>
      <c r="AH45" s="290" t="str">
        <f t="shared" si="4"/>
        <v>OK</v>
      </c>
      <c r="AI45" s="135">
        <v>100000</v>
      </c>
    </row>
    <row r="46" spans="2:34" s="140" customFormat="1" ht="31.5" customHeight="1" thickBot="1">
      <c r="B46" s="170"/>
      <c r="C46" s="143"/>
      <c r="D46" s="130"/>
      <c r="E46" s="130" t="s">
        <v>71</v>
      </c>
      <c r="F46" s="178">
        <f>SUM(F41:F45)</f>
        <v>915892</v>
      </c>
      <c r="G46" s="178">
        <f aca="true" t="shared" si="16" ref="G46:T46">SUM(G41:G45)</f>
        <v>0</v>
      </c>
      <c r="H46" s="178">
        <f t="shared" si="16"/>
        <v>0</v>
      </c>
      <c r="I46" s="178">
        <f t="shared" si="16"/>
        <v>0</v>
      </c>
      <c r="J46" s="178">
        <f t="shared" si="16"/>
        <v>0</v>
      </c>
      <c r="K46" s="178">
        <f t="shared" si="16"/>
        <v>0</v>
      </c>
      <c r="L46" s="178">
        <f t="shared" si="16"/>
        <v>1006270</v>
      </c>
      <c r="M46" s="196">
        <f t="shared" si="16"/>
        <v>0</v>
      </c>
      <c r="N46" s="420">
        <f t="shared" si="16"/>
        <v>442000</v>
      </c>
      <c r="O46" s="131">
        <f t="shared" si="16"/>
        <v>474188</v>
      </c>
      <c r="P46" s="196">
        <f t="shared" si="16"/>
        <v>0</v>
      </c>
      <c r="Q46" s="425">
        <f t="shared" si="16"/>
        <v>0</v>
      </c>
      <c r="R46" s="180">
        <f t="shared" si="16"/>
        <v>350000</v>
      </c>
      <c r="S46" s="180">
        <f t="shared" si="16"/>
        <v>0</v>
      </c>
      <c r="T46" s="181">
        <f t="shared" si="16"/>
        <v>92000</v>
      </c>
      <c r="U46" s="181"/>
      <c r="V46" s="457"/>
      <c r="W46" s="219"/>
      <c r="Y46" s="203">
        <f t="shared" si="13"/>
        <v>0</v>
      </c>
      <c r="AA46" s="420">
        <f aca="true" t="shared" si="17" ref="AA46:AF46">SUM(AA41:AA45)</f>
        <v>0</v>
      </c>
      <c r="AB46" s="420">
        <f t="shared" si="17"/>
        <v>0</v>
      </c>
      <c r="AC46" s="420">
        <f t="shared" si="17"/>
        <v>0</v>
      </c>
      <c r="AD46" s="420">
        <f t="shared" si="17"/>
        <v>0</v>
      </c>
      <c r="AE46" s="420">
        <f t="shared" si="17"/>
        <v>350000</v>
      </c>
      <c r="AF46" s="420">
        <f t="shared" si="17"/>
        <v>0</v>
      </c>
      <c r="AG46" s="295">
        <f t="shared" si="3"/>
        <v>350000</v>
      </c>
      <c r="AH46" s="290" t="str">
        <f t="shared" si="4"/>
        <v>OK</v>
      </c>
    </row>
    <row r="47" spans="1:34" s="140" customFormat="1" ht="38.25" customHeight="1" thickBot="1">
      <c r="A47" s="140">
        <v>36</v>
      </c>
      <c r="B47" s="163" t="s">
        <v>84</v>
      </c>
      <c r="C47" s="305" t="s">
        <v>176</v>
      </c>
      <c r="D47" s="129" t="s">
        <v>176</v>
      </c>
      <c r="E47" s="111" t="s">
        <v>177</v>
      </c>
      <c r="F47" s="206">
        <v>994932</v>
      </c>
      <c r="G47" s="206"/>
      <c r="H47" s="206"/>
      <c r="I47" s="206"/>
      <c r="J47" s="206"/>
      <c r="K47" s="206"/>
      <c r="L47" s="206">
        <v>1049459</v>
      </c>
      <c r="M47" s="253">
        <f>L47-F47</f>
        <v>54527</v>
      </c>
      <c r="N47" s="194">
        <v>54000</v>
      </c>
      <c r="O47" s="119"/>
      <c r="P47" s="194"/>
      <c r="Q47" s="424"/>
      <c r="R47" s="121"/>
      <c r="S47" s="121"/>
      <c r="T47" s="122">
        <v>54000</v>
      </c>
      <c r="U47" s="224"/>
      <c r="V47" s="122"/>
      <c r="W47" s="204" t="s">
        <v>178</v>
      </c>
      <c r="X47" s="140" t="s">
        <v>93</v>
      </c>
      <c r="Y47" s="203">
        <f t="shared" si="13"/>
        <v>0</v>
      </c>
      <c r="AA47" s="81"/>
      <c r="AG47" s="295">
        <f t="shared" si="3"/>
        <v>0</v>
      </c>
      <c r="AH47" s="290" t="str">
        <f t="shared" si="4"/>
        <v>OK</v>
      </c>
    </row>
    <row r="48" spans="2:34" s="140" customFormat="1" ht="31.5" customHeight="1" thickBot="1">
      <c r="B48" s="170"/>
      <c r="C48" s="143"/>
      <c r="D48" s="130"/>
      <c r="E48" s="130" t="s">
        <v>71</v>
      </c>
      <c r="F48" s="178">
        <f aca="true" t="shared" si="18" ref="F48:T48">SUM(F47:F47)</f>
        <v>994932</v>
      </c>
      <c r="G48" s="178">
        <f t="shared" si="18"/>
        <v>0</v>
      </c>
      <c r="H48" s="178">
        <f t="shared" si="18"/>
        <v>0</v>
      </c>
      <c r="I48" s="178">
        <f t="shared" si="18"/>
        <v>0</v>
      </c>
      <c r="J48" s="178">
        <f t="shared" si="18"/>
        <v>0</v>
      </c>
      <c r="K48" s="178">
        <f t="shared" si="18"/>
        <v>0</v>
      </c>
      <c r="L48" s="178">
        <f t="shared" si="18"/>
        <v>1049459</v>
      </c>
      <c r="M48" s="196">
        <f t="shared" si="18"/>
        <v>54527</v>
      </c>
      <c r="N48" s="420">
        <f t="shared" si="18"/>
        <v>54000</v>
      </c>
      <c r="O48" s="131">
        <f t="shared" si="18"/>
        <v>0</v>
      </c>
      <c r="P48" s="196">
        <f t="shared" si="18"/>
        <v>0</v>
      </c>
      <c r="Q48" s="425">
        <f t="shared" si="18"/>
        <v>0</v>
      </c>
      <c r="R48" s="180">
        <f t="shared" si="18"/>
        <v>0</v>
      </c>
      <c r="S48" s="180">
        <f t="shared" si="18"/>
        <v>0</v>
      </c>
      <c r="T48" s="181">
        <f t="shared" si="18"/>
        <v>54000</v>
      </c>
      <c r="U48" s="181"/>
      <c r="V48" s="457"/>
      <c r="W48" s="219"/>
      <c r="Y48" s="203">
        <f t="shared" si="13"/>
        <v>0</v>
      </c>
      <c r="AA48" s="420">
        <f aca="true" t="shared" si="19" ref="AA48:AF48">SUM(AA47:AA47)</f>
        <v>0</v>
      </c>
      <c r="AB48" s="420">
        <f t="shared" si="19"/>
        <v>0</v>
      </c>
      <c r="AC48" s="420">
        <f t="shared" si="19"/>
        <v>0</v>
      </c>
      <c r="AD48" s="420">
        <f t="shared" si="19"/>
        <v>0</v>
      </c>
      <c r="AE48" s="420">
        <f t="shared" si="19"/>
        <v>0</v>
      </c>
      <c r="AF48" s="420">
        <f t="shared" si="19"/>
        <v>0</v>
      </c>
      <c r="AG48" s="295">
        <f t="shared" si="3"/>
        <v>0</v>
      </c>
      <c r="AH48" s="290" t="str">
        <f t="shared" si="4"/>
        <v>OK</v>
      </c>
    </row>
    <row r="49" spans="1:34" s="140" customFormat="1" ht="50.25" customHeight="1">
      <c r="A49" s="140">
        <v>37</v>
      </c>
      <c r="B49" s="163" t="s">
        <v>83</v>
      </c>
      <c r="C49" s="305" t="s">
        <v>91</v>
      </c>
      <c r="D49" s="256" t="s">
        <v>339</v>
      </c>
      <c r="E49" s="111" t="s">
        <v>184</v>
      </c>
      <c r="F49" s="206">
        <v>92400</v>
      </c>
      <c r="G49" s="206"/>
      <c r="H49" s="206"/>
      <c r="I49" s="206"/>
      <c r="J49" s="206"/>
      <c r="K49" s="206"/>
      <c r="L49" s="206">
        <v>302564</v>
      </c>
      <c r="M49" s="253">
        <f>L49-F49</f>
        <v>210164</v>
      </c>
      <c r="N49" s="253">
        <v>92400</v>
      </c>
      <c r="O49" s="119"/>
      <c r="P49" s="253"/>
      <c r="Q49" s="270"/>
      <c r="R49" s="267"/>
      <c r="S49" s="267"/>
      <c r="T49" s="268">
        <v>92400</v>
      </c>
      <c r="U49" s="269"/>
      <c r="V49" s="268"/>
      <c r="W49" s="204" t="s">
        <v>44</v>
      </c>
      <c r="X49" s="140" t="s">
        <v>93</v>
      </c>
      <c r="Y49" s="203">
        <f t="shared" si="13"/>
        <v>0</v>
      </c>
      <c r="AG49" s="295">
        <f t="shared" si="3"/>
        <v>0</v>
      </c>
      <c r="AH49" s="290" t="str">
        <f t="shared" si="4"/>
        <v>OK</v>
      </c>
    </row>
    <row r="50" spans="1:35" s="140" customFormat="1" ht="52.5" customHeight="1">
      <c r="A50" s="140">
        <v>38</v>
      </c>
      <c r="B50" s="164"/>
      <c r="C50" s="167"/>
      <c r="D50" s="111" t="s">
        <v>341</v>
      </c>
      <c r="E50" s="111" t="s">
        <v>355</v>
      </c>
      <c r="F50" s="206">
        <v>1890994</v>
      </c>
      <c r="G50" s="206"/>
      <c r="H50" s="206"/>
      <c r="I50" s="206"/>
      <c r="J50" s="206"/>
      <c r="K50" s="206"/>
      <c r="L50" s="206">
        <v>1812592</v>
      </c>
      <c r="M50" s="253"/>
      <c r="N50" s="253">
        <v>9523</v>
      </c>
      <c r="O50" s="119">
        <v>1289596</v>
      </c>
      <c r="P50" s="253"/>
      <c r="Q50" s="270"/>
      <c r="R50" s="267"/>
      <c r="S50" s="267"/>
      <c r="T50" s="268">
        <v>9523</v>
      </c>
      <c r="U50" s="269"/>
      <c r="V50" s="268"/>
      <c r="W50" s="204" t="s">
        <v>568</v>
      </c>
      <c r="X50" s="140" t="s">
        <v>93</v>
      </c>
      <c r="Y50" s="203">
        <f t="shared" si="13"/>
        <v>0</v>
      </c>
      <c r="AE50" s="81"/>
      <c r="AF50" s="81"/>
      <c r="AG50" s="295">
        <f t="shared" si="3"/>
        <v>0</v>
      </c>
      <c r="AH50" s="290" t="str">
        <f t="shared" si="4"/>
        <v>OK</v>
      </c>
      <c r="AI50" s="81"/>
    </row>
    <row r="51" spans="1:35" s="140" customFormat="1" ht="42" customHeight="1">
      <c r="A51" s="140">
        <v>39</v>
      </c>
      <c r="B51" s="164"/>
      <c r="C51" s="168" t="s">
        <v>487</v>
      </c>
      <c r="D51" s="129" t="s">
        <v>0</v>
      </c>
      <c r="E51" s="111" t="s">
        <v>1</v>
      </c>
      <c r="F51" s="206">
        <v>89266990</v>
      </c>
      <c r="G51" s="206"/>
      <c r="H51" s="206"/>
      <c r="I51" s="206"/>
      <c r="J51" s="206"/>
      <c r="K51" s="206"/>
      <c r="L51" s="206">
        <v>94836968</v>
      </c>
      <c r="M51" s="253"/>
      <c r="N51" s="194">
        <v>700000</v>
      </c>
      <c r="O51" s="119">
        <v>172719066</v>
      </c>
      <c r="P51" s="194"/>
      <c r="Q51" s="424"/>
      <c r="R51" s="121"/>
      <c r="S51" s="121"/>
      <c r="T51" s="122">
        <v>700000</v>
      </c>
      <c r="U51" s="224"/>
      <c r="V51" s="122"/>
      <c r="W51" s="204" t="s">
        <v>565</v>
      </c>
      <c r="X51" s="140" t="s">
        <v>93</v>
      </c>
      <c r="Y51" s="203">
        <f t="shared" si="13"/>
        <v>0</v>
      </c>
      <c r="AA51" s="81"/>
      <c r="AB51" s="81"/>
      <c r="AC51" s="81"/>
      <c r="AD51" s="81"/>
      <c r="AE51" s="81"/>
      <c r="AF51" s="81"/>
      <c r="AG51" s="295">
        <f t="shared" si="3"/>
        <v>0</v>
      </c>
      <c r="AH51" s="290" t="str">
        <f t="shared" si="4"/>
        <v>OK</v>
      </c>
      <c r="AI51" s="81"/>
    </row>
    <row r="52" spans="1:35" s="140" customFormat="1" ht="42" customHeight="1">
      <c r="A52" s="140">
        <v>40</v>
      </c>
      <c r="B52" s="164"/>
      <c r="C52" s="168" t="s">
        <v>218</v>
      </c>
      <c r="D52" s="111" t="s">
        <v>219</v>
      </c>
      <c r="E52" s="111" t="s">
        <v>220</v>
      </c>
      <c r="F52" s="206">
        <v>7997032</v>
      </c>
      <c r="G52" s="206"/>
      <c r="H52" s="206"/>
      <c r="I52" s="206"/>
      <c r="J52" s="206"/>
      <c r="K52" s="206"/>
      <c r="L52" s="206">
        <v>8801340</v>
      </c>
      <c r="M52" s="253"/>
      <c r="N52" s="194">
        <v>200000</v>
      </c>
      <c r="O52" s="119"/>
      <c r="P52" s="194"/>
      <c r="Q52" s="424"/>
      <c r="R52" s="121">
        <v>200000</v>
      </c>
      <c r="S52" s="121"/>
      <c r="T52" s="122"/>
      <c r="U52" s="224"/>
      <c r="V52" s="122"/>
      <c r="W52" s="204" t="s">
        <v>42</v>
      </c>
      <c r="X52" s="140" t="s">
        <v>93</v>
      </c>
      <c r="Y52" s="203">
        <f t="shared" si="13"/>
        <v>0</v>
      </c>
      <c r="AE52" s="135">
        <v>200000</v>
      </c>
      <c r="AF52" s="81"/>
      <c r="AG52" s="295">
        <f t="shared" si="3"/>
        <v>200000</v>
      </c>
      <c r="AH52" s="290" t="str">
        <f t="shared" si="4"/>
        <v>OK</v>
      </c>
      <c r="AI52" s="135">
        <v>200000</v>
      </c>
    </row>
    <row r="53" spans="1:35" s="140" customFormat="1" ht="42.75" customHeight="1">
      <c r="A53" s="140">
        <v>41</v>
      </c>
      <c r="B53" s="164"/>
      <c r="C53" s="305" t="s">
        <v>288</v>
      </c>
      <c r="D53" s="111" t="s">
        <v>486</v>
      </c>
      <c r="E53" s="111" t="s">
        <v>289</v>
      </c>
      <c r="F53" s="206" t="s">
        <v>110</v>
      </c>
      <c r="G53" s="206"/>
      <c r="H53" s="206"/>
      <c r="I53" s="206"/>
      <c r="J53" s="206"/>
      <c r="K53" s="206"/>
      <c r="L53" s="206" t="s">
        <v>110</v>
      </c>
      <c r="M53" s="253"/>
      <c r="N53" s="194">
        <v>113627</v>
      </c>
      <c r="O53" s="119" t="s">
        <v>110</v>
      </c>
      <c r="P53" s="194"/>
      <c r="Q53" s="424"/>
      <c r="R53" s="121">
        <v>113627</v>
      </c>
      <c r="S53" s="121"/>
      <c r="T53" s="122"/>
      <c r="U53" s="224"/>
      <c r="V53" s="122"/>
      <c r="W53" s="204" t="s">
        <v>409</v>
      </c>
      <c r="X53" s="140" t="s">
        <v>93</v>
      </c>
      <c r="Y53" s="203">
        <f t="shared" si="13"/>
        <v>0</v>
      </c>
      <c r="AE53" s="135">
        <v>113627</v>
      </c>
      <c r="AF53" s="135"/>
      <c r="AG53" s="295">
        <f t="shared" si="3"/>
        <v>113627</v>
      </c>
      <c r="AH53" s="290" t="str">
        <f t="shared" si="4"/>
        <v>OK</v>
      </c>
      <c r="AI53" s="135">
        <v>113627</v>
      </c>
    </row>
    <row r="54" spans="1:35" s="140" customFormat="1" ht="62.25" customHeight="1">
      <c r="A54" s="140">
        <v>42</v>
      </c>
      <c r="B54" s="164"/>
      <c r="C54" s="305"/>
      <c r="D54" s="111" t="s">
        <v>486</v>
      </c>
      <c r="E54" s="111" t="s">
        <v>35</v>
      </c>
      <c r="F54" s="206">
        <v>1120189</v>
      </c>
      <c r="G54" s="206"/>
      <c r="H54" s="206"/>
      <c r="I54" s="206"/>
      <c r="J54" s="206"/>
      <c r="K54" s="206"/>
      <c r="L54" s="206">
        <v>1128424</v>
      </c>
      <c r="M54" s="253"/>
      <c r="N54" s="194">
        <v>120000</v>
      </c>
      <c r="O54" s="119"/>
      <c r="P54" s="194"/>
      <c r="Q54" s="424"/>
      <c r="R54" s="121"/>
      <c r="S54" s="121"/>
      <c r="T54" s="122">
        <v>120000</v>
      </c>
      <c r="U54" s="224"/>
      <c r="V54" s="122"/>
      <c r="W54" s="204" t="s">
        <v>36</v>
      </c>
      <c r="X54" s="140" t="s">
        <v>93</v>
      </c>
      <c r="Y54" s="203">
        <f t="shared" si="13"/>
        <v>0</v>
      </c>
      <c r="AA54" s="81"/>
      <c r="AB54" s="81"/>
      <c r="AC54" s="81"/>
      <c r="AD54" s="81"/>
      <c r="AE54" s="135"/>
      <c r="AF54" s="135"/>
      <c r="AG54" s="295">
        <f t="shared" si="3"/>
        <v>0</v>
      </c>
      <c r="AH54" s="290" t="str">
        <f t="shared" si="4"/>
        <v>OK</v>
      </c>
      <c r="AI54" s="135"/>
    </row>
    <row r="55" spans="1:34" s="140" customFormat="1" ht="69.75" customHeight="1">
      <c r="A55" s="140">
        <v>43</v>
      </c>
      <c r="B55" s="164"/>
      <c r="C55" s="306" t="s">
        <v>92</v>
      </c>
      <c r="D55" s="111" t="s">
        <v>380</v>
      </c>
      <c r="E55" s="111" t="s">
        <v>381</v>
      </c>
      <c r="F55" s="206" t="s">
        <v>110</v>
      </c>
      <c r="G55" s="206"/>
      <c r="H55" s="206"/>
      <c r="I55" s="206"/>
      <c r="J55" s="206"/>
      <c r="K55" s="206"/>
      <c r="L55" s="206" t="s">
        <v>110</v>
      </c>
      <c r="M55" s="253"/>
      <c r="N55" s="91">
        <v>5000</v>
      </c>
      <c r="O55" s="119" t="s">
        <v>110</v>
      </c>
      <c r="P55" s="194"/>
      <c r="Q55" s="120"/>
      <c r="R55" s="121"/>
      <c r="S55" s="121"/>
      <c r="T55" s="122">
        <v>5000</v>
      </c>
      <c r="U55" s="224"/>
      <c r="V55" s="122"/>
      <c r="W55" s="204" t="s">
        <v>387</v>
      </c>
      <c r="X55" s="140" t="s">
        <v>93</v>
      </c>
      <c r="Y55" s="203">
        <f t="shared" si="13"/>
        <v>0</v>
      </c>
      <c r="AF55" s="81"/>
      <c r="AG55" s="295">
        <f t="shared" si="3"/>
        <v>0</v>
      </c>
      <c r="AH55" s="290" t="str">
        <f t="shared" si="4"/>
        <v>OK</v>
      </c>
    </row>
    <row r="56" spans="1:35" s="140" customFormat="1" ht="43.5" customHeight="1" thickBot="1">
      <c r="A56" s="140">
        <v>44</v>
      </c>
      <c r="B56" s="327"/>
      <c r="C56" s="306" t="s">
        <v>209</v>
      </c>
      <c r="D56" s="111" t="s">
        <v>210</v>
      </c>
      <c r="E56" s="111" t="s">
        <v>211</v>
      </c>
      <c r="F56" s="206" t="s">
        <v>158</v>
      </c>
      <c r="G56" s="206"/>
      <c r="H56" s="206"/>
      <c r="I56" s="206"/>
      <c r="J56" s="206"/>
      <c r="K56" s="206"/>
      <c r="L56" s="206">
        <v>1934</v>
      </c>
      <c r="M56" s="253"/>
      <c r="N56" s="91">
        <v>1934</v>
      </c>
      <c r="O56" s="119"/>
      <c r="P56" s="194"/>
      <c r="Q56" s="120"/>
      <c r="R56" s="121"/>
      <c r="S56" s="121"/>
      <c r="T56" s="122">
        <v>1934</v>
      </c>
      <c r="U56" s="224"/>
      <c r="V56" s="122"/>
      <c r="W56" s="204" t="s">
        <v>212</v>
      </c>
      <c r="X56" s="140" t="s">
        <v>93</v>
      </c>
      <c r="Y56" s="203">
        <f t="shared" si="13"/>
        <v>0</v>
      </c>
      <c r="AB56" s="81"/>
      <c r="AE56" s="231"/>
      <c r="AG56" s="295">
        <f t="shared" si="3"/>
        <v>0</v>
      </c>
      <c r="AH56" s="290" t="str">
        <f t="shared" si="4"/>
        <v>OK</v>
      </c>
      <c r="AI56" s="231"/>
    </row>
    <row r="57" spans="2:34" s="140" customFormat="1" ht="31.5" customHeight="1" thickBot="1">
      <c r="B57" s="170"/>
      <c r="C57" s="143"/>
      <c r="D57" s="130"/>
      <c r="E57" s="130" t="s">
        <v>71</v>
      </c>
      <c r="F57" s="178">
        <f>SUM(F49:F56)</f>
        <v>100367605</v>
      </c>
      <c r="G57" s="178">
        <f aca="true" t="shared" si="20" ref="G57:T57">SUM(G49:G56)</f>
        <v>0</v>
      </c>
      <c r="H57" s="178">
        <f t="shared" si="20"/>
        <v>0</v>
      </c>
      <c r="I57" s="178">
        <f t="shared" si="20"/>
        <v>0</v>
      </c>
      <c r="J57" s="178">
        <f t="shared" si="20"/>
        <v>0</v>
      </c>
      <c r="K57" s="178">
        <f t="shared" si="20"/>
        <v>0</v>
      </c>
      <c r="L57" s="178">
        <f t="shared" si="20"/>
        <v>106883822</v>
      </c>
      <c r="M57" s="196">
        <f t="shared" si="20"/>
        <v>210164</v>
      </c>
      <c r="N57" s="420">
        <f t="shared" si="20"/>
        <v>1242484</v>
      </c>
      <c r="O57" s="131">
        <f t="shared" si="20"/>
        <v>174008662</v>
      </c>
      <c r="P57" s="196">
        <f t="shared" si="20"/>
        <v>0</v>
      </c>
      <c r="Q57" s="425">
        <f t="shared" si="20"/>
        <v>0</v>
      </c>
      <c r="R57" s="180">
        <f t="shared" si="20"/>
        <v>313627</v>
      </c>
      <c r="S57" s="180">
        <f t="shared" si="20"/>
        <v>0</v>
      </c>
      <c r="T57" s="181">
        <f t="shared" si="20"/>
        <v>928857</v>
      </c>
      <c r="U57" s="181"/>
      <c r="V57" s="457"/>
      <c r="W57" s="219"/>
      <c r="Y57" s="203">
        <f t="shared" si="13"/>
        <v>0</v>
      </c>
      <c r="AA57" s="420">
        <f aca="true" t="shared" si="21" ref="AA57:AF57">SUM(AA49:AA56)</f>
        <v>0</v>
      </c>
      <c r="AB57" s="420">
        <f t="shared" si="21"/>
        <v>0</v>
      </c>
      <c r="AC57" s="420">
        <f t="shared" si="21"/>
        <v>0</v>
      </c>
      <c r="AD57" s="420">
        <f t="shared" si="21"/>
        <v>0</v>
      </c>
      <c r="AE57" s="420">
        <f t="shared" si="21"/>
        <v>313627</v>
      </c>
      <c r="AF57" s="420">
        <f t="shared" si="21"/>
        <v>0</v>
      </c>
      <c r="AG57" s="295">
        <f t="shared" si="3"/>
        <v>313627</v>
      </c>
      <c r="AH57" s="290" t="str">
        <f t="shared" si="4"/>
        <v>OK</v>
      </c>
    </row>
    <row r="58" spans="2:35" s="140" customFormat="1" ht="31.5" customHeight="1" thickBot="1">
      <c r="B58" s="184"/>
      <c r="C58" s="139"/>
      <c r="D58" s="139"/>
      <c r="E58" s="213" t="s">
        <v>510</v>
      </c>
      <c r="F58" s="462">
        <f>F8+F23+F31+F34+F36+F40+F46+F48+F57</f>
        <v>114989391</v>
      </c>
      <c r="G58" s="463">
        <f aca="true" t="shared" si="22" ref="G58:T58">G8+G23+G31+G34+G36+G40+G46+G48+G57</f>
        <v>0</v>
      </c>
      <c r="H58" s="463">
        <f t="shared" si="22"/>
        <v>0</v>
      </c>
      <c r="I58" s="463">
        <f t="shared" si="22"/>
        <v>0</v>
      </c>
      <c r="J58" s="463">
        <f t="shared" si="22"/>
        <v>0</v>
      </c>
      <c r="K58" s="463">
        <f t="shared" si="22"/>
        <v>0</v>
      </c>
      <c r="L58" s="463">
        <f t="shared" si="22"/>
        <v>122678661</v>
      </c>
      <c r="M58" s="463">
        <f t="shared" si="22"/>
        <v>1035652</v>
      </c>
      <c r="N58" s="103">
        <f>N8+N23+N31+N34+N36+N40+N46+N48+N57</f>
        <v>12157841</v>
      </c>
      <c r="O58" s="185">
        <f t="shared" si="22"/>
        <v>183908829</v>
      </c>
      <c r="P58" s="189">
        <f t="shared" si="22"/>
        <v>0</v>
      </c>
      <c r="Q58" s="185">
        <f t="shared" si="22"/>
        <v>0</v>
      </c>
      <c r="R58" s="186">
        <f t="shared" si="22"/>
        <v>716993</v>
      </c>
      <c r="S58" s="186">
        <f t="shared" si="22"/>
        <v>0</v>
      </c>
      <c r="T58" s="187">
        <f t="shared" si="22"/>
        <v>11440848</v>
      </c>
      <c r="U58" s="187"/>
      <c r="V58" s="458"/>
      <c r="W58" s="162"/>
      <c r="Y58" s="203">
        <f t="shared" si="13"/>
        <v>0</v>
      </c>
      <c r="AA58" s="187">
        <f aca="true" t="shared" si="23" ref="AA58:AF58">AA8+AA23+AA31+AA34+AA36+AA40+AA46+AA48+AA57</f>
        <v>0</v>
      </c>
      <c r="AB58" s="187">
        <f t="shared" si="23"/>
        <v>0</v>
      </c>
      <c r="AC58" s="187">
        <f t="shared" si="23"/>
        <v>0</v>
      </c>
      <c r="AD58" s="187">
        <f t="shared" si="23"/>
        <v>0</v>
      </c>
      <c r="AE58" s="187">
        <f t="shared" si="23"/>
        <v>716993</v>
      </c>
      <c r="AF58" s="187">
        <f t="shared" si="23"/>
        <v>0</v>
      </c>
      <c r="AG58" s="295">
        <f t="shared" si="3"/>
        <v>716993</v>
      </c>
      <c r="AH58" s="322" t="str">
        <f t="shared" si="4"/>
        <v>OK</v>
      </c>
      <c r="AI58" s="150"/>
    </row>
    <row r="60" ht="14.25" thickBot="1"/>
    <row r="61" spans="2:22" ht="31.5" customHeight="1" thickBot="1">
      <c r="B61" s="454"/>
      <c r="C61" s="499" t="s">
        <v>187</v>
      </c>
      <c r="D61" s="499"/>
      <c r="E61" s="143"/>
      <c r="F61" s="178"/>
      <c r="G61" s="460"/>
      <c r="H61" s="461">
        <f>H12+H58</f>
        <v>0</v>
      </c>
      <c r="I61" s="461">
        <f>I12+I58</f>
        <v>0</v>
      </c>
      <c r="J61" s="461">
        <f>J12+J58</f>
        <v>0</v>
      </c>
      <c r="K61" s="461">
        <f>K12+K58</f>
        <v>0</v>
      </c>
      <c r="L61" s="461">
        <f>L12+L58</f>
        <v>122908029</v>
      </c>
      <c r="M61" s="461"/>
      <c r="N61" s="103">
        <f>'08減額'!N135+N58</f>
        <v>-65976447</v>
      </c>
      <c r="O61" s="455">
        <f>'08減額'!O135+O58</f>
        <v>382499963</v>
      </c>
      <c r="P61" s="456">
        <f>'08減額'!P135+P58</f>
        <v>-2918426</v>
      </c>
      <c r="Q61" s="455">
        <f>'08減額'!Q135+Q58</f>
        <v>-15224162</v>
      </c>
      <c r="R61" s="186">
        <f>'08減額'!R135+R58</f>
        <v>-6370245</v>
      </c>
      <c r="S61" s="186">
        <f>'08減額'!S135+S58</f>
        <v>-44382040</v>
      </c>
      <c r="T61" s="187">
        <f>'08減額'!T135+T58</f>
        <v>0</v>
      </c>
      <c r="U61" s="187"/>
      <c r="V61" s="219"/>
    </row>
  </sheetData>
  <mergeCells count="3">
    <mergeCell ref="H3:K3"/>
    <mergeCell ref="Q3:T3"/>
    <mergeCell ref="C61:D61"/>
  </mergeCells>
  <printOptions/>
  <pageMargins left="0.38" right="0.25" top="0.36" bottom="0.38" header="0.31" footer="0.21"/>
  <pageSetup horizontalDpi="600" verticalDpi="600" orientation="portrait" paperSize="9" scale="95" r:id="rId1"/>
  <rowBreaks count="2" manualBreakCount="2">
    <brk id="21" min="1" max="20" man="1"/>
    <brk id="41" min="1" max="20" man="1"/>
  </rowBreaks>
</worksheet>
</file>

<file path=xl/worksheets/sheet6.xml><?xml version="1.0" encoding="utf-8"?>
<worksheet xmlns="http://schemas.openxmlformats.org/spreadsheetml/2006/main" xmlns:r="http://schemas.openxmlformats.org/officeDocument/2006/relationships">
  <dimension ref="A1:K78"/>
  <sheetViews>
    <sheetView view="pageBreakPreview" zoomScaleSheetLayoutView="100" workbookViewId="0" topLeftCell="A1">
      <selection activeCell="H16" sqref="H16"/>
    </sheetView>
  </sheetViews>
  <sheetFormatPr defaultColWidth="9.00390625" defaultRowHeight="13.5"/>
  <cols>
    <col min="1" max="1" width="7.75390625" style="0" customWidth="1"/>
    <col min="2" max="2" width="8.625" style="0" customWidth="1"/>
    <col min="3" max="3" width="5.00390625" style="0" customWidth="1"/>
    <col min="4" max="4" width="10.50390625" style="0" customWidth="1"/>
    <col min="5" max="6" width="9.375" style="0" customWidth="1"/>
    <col min="8" max="8" width="12.25390625" style="0" customWidth="1"/>
    <col min="9" max="9" width="11.875" style="0" bestFit="1" customWidth="1"/>
  </cols>
  <sheetData>
    <row r="1" spans="1:10" ht="24">
      <c r="A1" s="82" t="s">
        <v>519</v>
      </c>
      <c r="B1" s="8"/>
      <c r="C1" s="7"/>
      <c r="D1" s="6"/>
      <c r="E1" s="6"/>
      <c r="F1" s="6"/>
      <c r="G1" s="6"/>
      <c r="H1" s="6"/>
      <c r="I1" s="6"/>
      <c r="J1" s="6"/>
    </row>
    <row r="2" spans="1:9" ht="17.25">
      <c r="A2" s="398" t="s">
        <v>104</v>
      </c>
      <c r="B2" s="5"/>
      <c r="C2" s="1"/>
      <c r="F2" s="4"/>
      <c r="H2" s="4"/>
      <c r="I2" s="4"/>
    </row>
    <row r="3" spans="2:10" ht="14.25" thickBot="1">
      <c r="B3" s="1"/>
      <c r="C3" s="1"/>
      <c r="E3" s="21" t="s">
        <v>477</v>
      </c>
      <c r="F3" s="3" t="s">
        <v>476</v>
      </c>
      <c r="H3" s="2"/>
      <c r="I3" s="77"/>
      <c r="J3" s="77"/>
    </row>
    <row r="4" spans="1:10" ht="24" customHeight="1">
      <c r="A4" s="506" t="s">
        <v>475</v>
      </c>
      <c r="B4" s="508" t="s">
        <v>297</v>
      </c>
      <c r="C4" s="510" t="s">
        <v>298</v>
      </c>
      <c r="D4" s="512" t="s">
        <v>299</v>
      </c>
      <c r="E4" s="500" t="s">
        <v>473</v>
      </c>
      <c r="F4" s="502" t="s">
        <v>472</v>
      </c>
      <c r="G4" s="514"/>
      <c r="H4" s="514"/>
      <c r="I4" s="514"/>
      <c r="J4" s="514"/>
    </row>
    <row r="5" spans="1:10" ht="14.25" thickBot="1">
      <c r="A5" s="507"/>
      <c r="B5" s="509"/>
      <c r="C5" s="511"/>
      <c r="D5" s="513"/>
      <c r="E5" s="501"/>
      <c r="F5" s="503"/>
      <c r="G5" s="78"/>
      <c r="H5" s="80"/>
      <c r="I5" s="80"/>
      <c r="J5" s="80"/>
    </row>
    <row r="6" spans="1:10" ht="48.75" customHeight="1">
      <c r="A6" s="22" t="s">
        <v>101</v>
      </c>
      <c r="B6" s="23" t="s">
        <v>102</v>
      </c>
      <c r="C6" s="24"/>
      <c r="D6" s="83"/>
      <c r="E6" s="25">
        <v>2826689</v>
      </c>
      <c r="F6" s="72">
        <v>-1239000</v>
      </c>
      <c r="G6" s="53"/>
      <c r="H6" s="53"/>
      <c r="I6" s="53"/>
      <c r="J6" s="53"/>
    </row>
    <row r="7" spans="1:10" ht="36.75" thickBot="1">
      <c r="A7" s="35"/>
      <c r="B7" s="36" t="s">
        <v>300</v>
      </c>
      <c r="C7" s="85" t="s">
        <v>230</v>
      </c>
      <c r="D7" s="89"/>
      <c r="E7" s="37">
        <v>3000000</v>
      </c>
      <c r="F7" s="86">
        <v>-3000000</v>
      </c>
      <c r="G7" s="53"/>
      <c r="H7" s="53"/>
      <c r="I7" s="53"/>
      <c r="J7" s="53"/>
    </row>
    <row r="8" spans="1:10" ht="14.25" thickBot="1">
      <c r="A8" s="41" t="s">
        <v>510</v>
      </c>
      <c r="B8" s="42"/>
      <c r="C8" s="42"/>
      <c r="D8" s="87"/>
      <c r="E8" s="44">
        <f>SUM(E6:E7)</f>
        <v>5826689</v>
      </c>
      <c r="F8" s="74">
        <f>SUM(F6:F7)</f>
        <v>-4239000</v>
      </c>
      <c r="G8" s="53"/>
      <c r="H8" s="53"/>
      <c r="I8" s="53"/>
      <c r="J8" s="53"/>
    </row>
    <row r="9" spans="1:10" ht="13.5">
      <c r="A9" s="19"/>
      <c r="B9" s="19"/>
      <c r="C9" s="19"/>
      <c r="D9" s="19"/>
      <c r="E9" s="19"/>
      <c r="F9" s="19"/>
      <c r="G9" s="19"/>
      <c r="H9" s="19"/>
      <c r="I9" s="19"/>
      <c r="J9" s="19"/>
    </row>
    <row r="10" spans="1:10" ht="18" customHeight="1">
      <c r="A10" s="398" t="s">
        <v>512</v>
      </c>
      <c r="B10" s="19"/>
      <c r="C10" s="20"/>
      <c r="D10" s="19"/>
      <c r="E10" s="19"/>
      <c r="F10" s="48"/>
      <c r="G10" s="19"/>
      <c r="H10" s="48"/>
      <c r="I10" s="48"/>
      <c r="J10" s="49" t="s">
        <v>477</v>
      </c>
    </row>
    <row r="11" spans="1:10" ht="14.25" thickBot="1">
      <c r="A11" s="19"/>
      <c r="B11" s="19"/>
      <c r="C11" s="19"/>
      <c r="D11" s="19"/>
      <c r="E11" s="19"/>
      <c r="F11" s="19"/>
      <c r="G11" s="19"/>
      <c r="H11" s="19"/>
      <c r="I11" s="19"/>
      <c r="J11" s="19"/>
    </row>
    <row r="12" spans="1:10" ht="21.75" customHeight="1">
      <c r="A12" s="506" t="s">
        <v>475</v>
      </c>
      <c r="B12" s="508" t="s">
        <v>297</v>
      </c>
      <c r="C12" s="510" t="s">
        <v>103</v>
      </c>
      <c r="D12" s="512" t="s">
        <v>299</v>
      </c>
      <c r="E12" s="500" t="s">
        <v>473</v>
      </c>
      <c r="F12" s="504" t="s">
        <v>472</v>
      </c>
      <c r="G12" s="517" t="s">
        <v>471</v>
      </c>
      <c r="H12" s="518"/>
      <c r="I12" s="518"/>
      <c r="J12" s="519"/>
    </row>
    <row r="13" spans="1:10" ht="14.25" thickBot="1">
      <c r="A13" s="507"/>
      <c r="B13" s="509"/>
      <c r="C13" s="511"/>
      <c r="D13" s="513"/>
      <c r="E13" s="501"/>
      <c r="F13" s="505"/>
      <c r="G13" s="16" t="s">
        <v>469</v>
      </c>
      <c r="H13" s="17" t="s">
        <v>468</v>
      </c>
      <c r="I13" s="17" t="s">
        <v>467</v>
      </c>
      <c r="J13" s="18" t="s">
        <v>466</v>
      </c>
    </row>
    <row r="14" spans="1:10" ht="47.25" customHeight="1">
      <c r="A14" s="22" t="s">
        <v>105</v>
      </c>
      <c r="B14" s="23" t="s">
        <v>229</v>
      </c>
      <c r="C14" s="85" t="s">
        <v>233</v>
      </c>
      <c r="D14" s="83"/>
      <c r="E14" s="25">
        <v>3000000</v>
      </c>
      <c r="F14" s="26">
        <v>-3000000</v>
      </c>
      <c r="G14" s="27"/>
      <c r="H14" s="28"/>
      <c r="I14" s="28">
        <v>-3000000</v>
      </c>
      <c r="J14" s="68"/>
    </row>
    <row r="15" spans="1:10" ht="37.5" customHeight="1" thickBot="1">
      <c r="A15" s="35"/>
      <c r="B15" s="51" t="s">
        <v>231</v>
      </c>
      <c r="C15" s="85" t="s">
        <v>232</v>
      </c>
      <c r="D15" s="89"/>
      <c r="E15" s="37">
        <v>2826689</v>
      </c>
      <c r="F15" s="38">
        <v>-1239000</v>
      </c>
      <c r="G15" s="39"/>
      <c r="H15" s="40">
        <v>-1239000</v>
      </c>
      <c r="I15" s="40"/>
      <c r="J15" s="70"/>
    </row>
    <row r="16" spans="1:10" ht="14.25" thickBot="1">
      <c r="A16" s="41" t="s">
        <v>510</v>
      </c>
      <c r="B16" s="42"/>
      <c r="C16" s="42"/>
      <c r="D16" s="43"/>
      <c r="E16" s="44">
        <f aca="true" t="shared" si="0" ref="E16:J16">SUM(E14:E15)</f>
        <v>5826689</v>
      </c>
      <c r="F16" s="45">
        <f t="shared" si="0"/>
        <v>-4239000</v>
      </c>
      <c r="G16" s="46">
        <f t="shared" si="0"/>
        <v>0</v>
      </c>
      <c r="H16" s="47">
        <f t="shared" si="0"/>
        <v>-1239000</v>
      </c>
      <c r="I16" s="47">
        <f t="shared" si="0"/>
        <v>-3000000</v>
      </c>
      <c r="J16" s="71">
        <f t="shared" si="0"/>
        <v>0</v>
      </c>
    </row>
    <row r="17" spans="1:10" ht="13.5">
      <c r="A17" s="52"/>
      <c r="B17" s="52"/>
      <c r="C17" s="52"/>
      <c r="D17" s="52"/>
      <c r="E17" s="53"/>
      <c r="F17" s="53"/>
      <c r="G17" s="53"/>
      <c r="H17" s="53"/>
      <c r="I17" s="53"/>
      <c r="J17" s="53"/>
    </row>
    <row r="18" spans="1:11" ht="12" customHeight="1">
      <c r="A18" s="76"/>
      <c r="B18" s="93"/>
      <c r="C18" s="75"/>
      <c r="D18" s="75"/>
      <c r="E18" s="75"/>
      <c r="F18" s="75"/>
      <c r="G18" s="75"/>
      <c r="H18" s="75"/>
      <c r="I18" s="75"/>
      <c r="J18" s="75"/>
      <c r="K18" s="75"/>
    </row>
    <row r="19" spans="1:11" ht="24">
      <c r="A19" s="82" t="s">
        <v>520</v>
      </c>
      <c r="B19" s="8"/>
      <c r="C19" s="7"/>
      <c r="D19" s="6"/>
      <c r="E19" s="6"/>
      <c r="F19" s="6"/>
      <c r="G19" s="6"/>
      <c r="H19" s="6"/>
      <c r="I19" s="6"/>
      <c r="J19" s="6"/>
      <c r="K19" s="75"/>
    </row>
    <row r="20" spans="1:11" ht="17.25">
      <c r="A20" s="398" t="s">
        <v>104</v>
      </c>
      <c r="B20" s="5"/>
      <c r="C20" s="1"/>
      <c r="F20" s="4"/>
      <c r="H20" s="4"/>
      <c r="I20" s="4"/>
      <c r="K20" s="75"/>
    </row>
    <row r="21" spans="2:11" ht="14.25" thickBot="1">
      <c r="B21" s="1"/>
      <c r="C21" s="1"/>
      <c r="E21" s="21" t="s">
        <v>477</v>
      </c>
      <c r="F21" s="3" t="s">
        <v>476</v>
      </c>
      <c r="H21" s="2"/>
      <c r="I21" s="77"/>
      <c r="J21" s="77"/>
      <c r="K21" s="75"/>
    </row>
    <row r="22" spans="1:11" ht="13.5">
      <c r="A22" s="506" t="s">
        <v>475</v>
      </c>
      <c r="B22" s="508" t="s">
        <v>297</v>
      </c>
      <c r="C22" s="510" t="s">
        <v>298</v>
      </c>
      <c r="D22" s="512" t="s">
        <v>299</v>
      </c>
      <c r="E22" s="500" t="s">
        <v>473</v>
      </c>
      <c r="F22" s="502" t="s">
        <v>472</v>
      </c>
      <c r="G22" s="514"/>
      <c r="H22" s="514"/>
      <c r="I22" s="514"/>
      <c r="J22" s="514"/>
      <c r="K22" s="75"/>
    </row>
    <row r="23" spans="1:11" ht="14.25" thickBot="1">
      <c r="A23" s="507"/>
      <c r="B23" s="509"/>
      <c r="C23" s="511"/>
      <c r="D23" s="513"/>
      <c r="E23" s="501"/>
      <c r="F23" s="503"/>
      <c r="G23" s="78"/>
      <c r="H23" s="80"/>
      <c r="I23" s="80"/>
      <c r="J23" s="80"/>
      <c r="K23" s="75"/>
    </row>
    <row r="24" spans="1:11" ht="45" customHeight="1">
      <c r="A24" s="22" t="s">
        <v>523</v>
      </c>
      <c r="B24" s="23" t="s">
        <v>102</v>
      </c>
      <c r="C24" s="24"/>
      <c r="D24" s="83"/>
      <c r="E24" s="25">
        <v>1914390</v>
      </c>
      <c r="F24" s="72">
        <v>-1646230</v>
      </c>
      <c r="G24" s="53"/>
      <c r="H24" s="53"/>
      <c r="I24" s="53"/>
      <c r="J24" s="53"/>
      <c r="K24" s="75"/>
    </row>
    <row r="25" spans="1:11" ht="14.25" customHeight="1">
      <c r="A25" s="29"/>
      <c r="B25" s="30"/>
      <c r="C25" s="50"/>
      <c r="D25" s="73"/>
      <c r="E25" s="31"/>
      <c r="F25" s="84"/>
      <c r="G25" s="53"/>
      <c r="H25" s="53"/>
      <c r="I25" s="53"/>
      <c r="J25" s="53"/>
      <c r="K25" s="75"/>
    </row>
    <row r="26" spans="1:11" ht="14.25" customHeight="1" thickBot="1">
      <c r="A26" s="35"/>
      <c r="B26" s="36"/>
      <c r="C26" s="85"/>
      <c r="D26" s="89"/>
      <c r="E26" s="37"/>
      <c r="F26" s="86"/>
      <c r="G26" s="53"/>
      <c r="H26" s="53"/>
      <c r="I26" s="53"/>
      <c r="J26" s="53"/>
      <c r="K26" s="75"/>
    </row>
    <row r="27" spans="1:11" ht="14.25" thickBot="1">
      <c r="A27" s="41" t="s">
        <v>510</v>
      </c>
      <c r="B27" s="42"/>
      <c r="C27" s="42"/>
      <c r="D27" s="87"/>
      <c r="E27" s="44">
        <f>SUM(E24:E26)</f>
        <v>1914390</v>
      </c>
      <c r="F27" s="74">
        <f>SUM(F24:F26)</f>
        <v>-1646230</v>
      </c>
      <c r="G27" s="53"/>
      <c r="H27" s="53"/>
      <c r="I27" s="53"/>
      <c r="J27" s="53"/>
      <c r="K27" s="75"/>
    </row>
    <row r="28" spans="1:11" ht="13.5">
      <c r="A28" s="19"/>
      <c r="B28" s="19"/>
      <c r="C28" s="19"/>
      <c r="D28" s="19"/>
      <c r="E28" s="19"/>
      <c r="F28" s="19"/>
      <c r="G28" s="19"/>
      <c r="H28" s="19"/>
      <c r="I28" s="19"/>
      <c r="J28" s="19"/>
      <c r="K28" s="75"/>
    </row>
    <row r="29" spans="1:11" ht="13.5">
      <c r="A29" s="104" t="s">
        <v>512</v>
      </c>
      <c r="B29" s="19"/>
      <c r="C29" s="20"/>
      <c r="D29" s="19"/>
      <c r="E29" s="19"/>
      <c r="F29" s="48"/>
      <c r="G29" s="19"/>
      <c r="H29" s="48"/>
      <c r="I29" s="48"/>
      <c r="J29" s="49" t="s">
        <v>477</v>
      </c>
      <c r="K29" s="75"/>
    </row>
    <row r="30" spans="1:11" ht="14.25" thickBot="1">
      <c r="A30" s="19"/>
      <c r="B30" s="19"/>
      <c r="C30" s="19"/>
      <c r="D30" s="19"/>
      <c r="E30" s="19"/>
      <c r="F30" s="19"/>
      <c r="G30" s="19"/>
      <c r="H30" s="19"/>
      <c r="I30" s="19"/>
      <c r="J30" s="19"/>
      <c r="K30" s="75"/>
    </row>
    <row r="31" spans="1:11" ht="13.5">
      <c r="A31" s="506" t="s">
        <v>475</v>
      </c>
      <c r="B31" s="508" t="s">
        <v>297</v>
      </c>
      <c r="C31" s="510" t="s">
        <v>103</v>
      </c>
      <c r="D31" s="512" t="s">
        <v>299</v>
      </c>
      <c r="E31" s="500" t="s">
        <v>473</v>
      </c>
      <c r="F31" s="504" t="s">
        <v>472</v>
      </c>
      <c r="G31" s="517" t="s">
        <v>471</v>
      </c>
      <c r="H31" s="518"/>
      <c r="I31" s="518"/>
      <c r="J31" s="519"/>
      <c r="K31" s="75"/>
    </row>
    <row r="32" spans="1:11" ht="14.25" thickBot="1">
      <c r="A32" s="507"/>
      <c r="B32" s="509"/>
      <c r="C32" s="511"/>
      <c r="D32" s="513"/>
      <c r="E32" s="501"/>
      <c r="F32" s="505"/>
      <c r="G32" s="16" t="s">
        <v>469</v>
      </c>
      <c r="H32" s="17" t="s">
        <v>468</v>
      </c>
      <c r="I32" s="17" t="s">
        <v>467</v>
      </c>
      <c r="J32" s="18" t="s">
        <v>466</v>
      </c>
      <c r="K32" s="75"/>
    </row>
    <row r="33" spans="1:11" ht="48" customHeight="1">
      <c r="A33" s="22" t="s">
        <v>524</v>
      </c>
      <c r="B33" s="23" t="s">
        <v>525</v>
      </c>
      <c r="C33" s="85" t="s">
        <v>375</v>
      </c>
      <c r="D33" s="83"/>
      <c r="E33" s="25">
        <v>1914390</v>
      </c>
      <c r="F33" s="26">
        <v>-1646230</v>
      </c>
      <c r="G33" s="27"/>
      <c r="H33" s="28">
        <v>-1646230</v>
      </c>
      <c r="I33" s="28"/>
      <c r="J33" s="68"/>
      <c r="K33" s="75"/>
    </row>
    <row r="34" spans="1:11" ht="12" customHeight="1">
      <c r="A34" s="29"/>
      <c r="B34" s="50"/>
      <c r="C34" s="88"/>
      <c r="D34" s="73"/>
      <c r="E34" s="31"/>
      <c r="F34" s="32"/>
      <c r="G34" s="33"/>
      <c r="H34" s="34"/>
      <c r="I34" s="34"/>
      <c r="J34" s="69"/>
      <c r="K34" s="75"/>
    </row>
    <row r="35" spans="1:11" ht="12" customHeight="1" thickBot="1">
      <c r="A35" s="35"/>
      <c r="B35" s="51"/>
      <c r="C35" s="51"/>
      <c r="D35" s="89"/>
      <c r="E35" s="37"/>
      <c r="F35" s="38"/>
      <c r="G35" s="39"/>
      <c r="H35" s="40"/>
      <c r="I35" s="40"/>
      <c r="J35" s="70"/>
      <c r="K35" s="75"/>
    </row>
    <row r="36" spans="1:11" ht="14.25" thickBot="1">
      <c r="A36" s="41" t="s">
        <v>510</v>
      </c>
      <c r="B36" s="42"/>
      <c r="C36" s="42"/>
      <c r="D36" s="43"/>
      <c r="E36" s="44">
        <f>SUM(E33:E35)</f>
        <v>1914390</v>
      </c>
      <c r="F36" s="45">
        <f>SUM(F33:F35)</f>
        <v>-1646230</v>
      </c>
      <c r="G36" s="46"/>
      <c r="H36" s="47">
        <f>SUM(H33:H35)</f>
        <v>-1646230</v>
      </c>
      <c r="I36" s="47"/>
      <c r="J36" s="71"/>
      <c r="K36" s="75"/>
    </row>
    <row r="37" spans="1:11" ht="38.25" customHeight="1">
      <c r="A37" s="52"/>
      <c r="B37" s="52"/>
      <c r="C37" s="52"/>
      <c r="D37" s="52"/>
      <c r="E37" s="52"/>
      <c r="F37" s="52"/>
      <c r="G37" s="52"/>
      <c r="H37" s="52"/>
      <c r="I37" s="52"/>
      <c r="J37" s="52"/>
      <c r="K37" s="75"/>
    </row>
    <row r="38" spans="1:11" ht="17.25">
      <c r="A38" s="76"/>
      <c r="B38" s="52"/>
      <c r="C38" s="52"/>
      <c r="D38" s="52"/>
      <c r="E38" s="52"/>
      <c r="F38" s="52"/>
      <c r="G38" s="52"/>
      <c r="H38" s="52"/>
      <c r="I38" s="52"/>
      <c r="J38" s="52"/>
      <c r="K38" s="75"/>
    </row>
    <row r="39" spans="1:11" ht="13.5">
      <c r="A39" s="94"/>
      <c r="B39" s="52"/>
      <c r="C39" s="95"/>
      <c r="D39" s="52"/>
      <c r="E39" s="52"/>
      <c r="F39" s="53"/>
      <c r="G39" s="52"/>
      <c r="H39" s="53"/>
      <c r="I39" s="53"/>
      <c r="J39" s="75"/>
      <c r="K39" s="75"/>
    </row>
    <row r="40" spans="1:11" ht="13.5">
      <c r="A40" s="52"/>
      <c r="B40" s="95"/>
      <c r="C40" s="95"/>
      <c r="D40" s="52"/>
      <c r="E40" s="96"/>
      <c r="F40" s="97"/>
      <c r="G40" s="52"/>
      <c r="H40" s="98"/>
      <c r="I40" s="90"/>
      <c r="J40" s="90"/>
      <c r="K40" s="75"/>
    </row>
    <row r="41" spans="1:11" ht="13.5">
      <c r="A41" s="514"/>
      <c r="B41" s="515"/>
      <c r="C41" s="514"/>
      <c r="D41" s="515"/>
      <c r="E41" s="515"/>
      <c r="F41" s="516"/>
      <c r="G41" s="514"/>
      <c r="H41" s="514"/>
      <c r="I41" s="514"/>
      <c r="J41" s="514"/>
      <c r="K41" s="75"/>
    </row>
    <row r="42" spans="1:11" ht="13.5">
      <c r="A42" s="514"/>
      <c r="B42" s="515"/>
      <c r="C42" s="514"/>
      <c r="D42" s="515"/>
      <c r="E42" s="515"/>
      <c r="F42" s="516"/>
      <c r="G42" s="78"/>
      <c r="H42" s="80"/>
      <c r="I42" s="80"/>
      <c r="J42" s="80"/>
      <c r="K42" s="75"/>
    </row>
    <row r="43" spans="1:11" ht="13.5">
      <c r="A43" s="79"/>
      <c r="B43" s="79"/>
      <c r="C43" s="79"/>
      <c r="D43" s="79"/>
      <c r="E43" s="53"/>
      <c r="F43" s="53"/>
      <c r="G43" s="53"/>
      <c r="H43" s="53"/>
      <c r="I43" s="53"/>
      <c r="J43" s="53"/>
      <c r="K43" s="75"/>
    </row>
    <row r="44" spans="1:11" ht="13.5">
      <c r="A44" s="52"/>
      <c r="B44" s="52"/>
      <c r="C44" s="52"/>
      <c r="D44" s="52"/>
      <c r="E44" s="53"/>
      <c r="F44" s="53"/>
      <c r="G44" s="53"/>
      <c r="H44" s="53"/>
      <c r="I44" s="53"/>
      <c r="J44" s="53"/>
      <c r="K44" s="75"/>
    </row>
    <row r="45" spans="1:11" ht="13.5">
      <c r="A45" s="52"/>
      <c r="B45" s="52"/>
      <c r="C45" s="52"/>
      <c r="D45" s="52"/>
      <c r="E45" s="53"/>
      <c r="F45" s="53"/>
      <c r="G45" s="53"/>
      <c r="H45" s="53"/>
      <c r="I45" s="53"/>
      <c r="J45" s="53"/>
      <c r="K45" s="75"/>
    </row>
    <row r="46" spans="1:11" ht="13.5">
      <c r="A46" s="52"/>
      <c r="B46" s="52"/>
      <c r="C46" s="52"/>
      <c r="D46" s="52"/>
      <c r="E46" s="53"/>
      <c r="F46" s="53"/>
      <c r="G46" s="53"/>
      <c r="H46" s="53"/>
      <c r="I46" s="53"/>
      <c r="J46" s="53"/>
      <c r="K46" s="75"/>
    </row>
    <row r="47" spans="1:11" ht="13.5">
      <c r="A47" s="52"/>
      <c r="B47" s="52"/>
      <c r="C47" s="52"/>
      <c r="D47" s="52"/>
      <c r="E47" s="52"/>
      <c r="F47" s="52"/>
      <c r="G47" s="52"/>
      <c r="H47" s="52"/>
      <c r="I47" s="52"/>
      <c r="J47" s="52"/>
      <c r="K47" s="75"/>
    </row>
    <row r="48" spans="1:11" ht="13.5">
      <c r="A48" s="94"/>
      <c r="B48" s="52"/>
      <c r="C48" s="95"/>
      <c r="D48" s="52"/>
      <c r="E48" s="52"/>
      <c r="F48" s="99"/>
      <c r="G48" s="52"/>
      <c r="H48" s="53"/>
      <c r="I48" s="53"/>
      <c r="J48" s="96"/>
      <c r="K48" s="75"/>
    </row>
    <row r="49" spans="1:11" ht="13.5">
      <c r="A49" s="52"/>
      <c r="B49" s="52"/>
      <c r="C49" s="52"/>
      <c r="D49" s="52"/>
      <c r="E49" s="52"/>
      <c r="F49" s="52"/>
      <c r="G49" s="52"/>
      <c r="H49" s="52"/>
      <c r="I49" s="52"/>
      <c r="J49" s="52"/>
      <c r="K49" s="75"/>
    </row>
    <row r="50" spans="1:11" ht="13.5">
      <c r="A50" s="514"/>
      <c r="B50" s="515"/>
      <c r="C50" s="514"/>
      <c r="D50" s="515"/>
      <c r="E50" s="515"/>
      <c r="F50" s="516"/>
      <c r="G50" s="514"/>
      <c r="H50" s="514"/>
      <c r="I50" s="514"/>
      <c r="J50" s="514"/>
      <c r="K50" s="75"/>
    </row>
    <row r="51" spans="1:11" ht="13.5">
      <c r="A51" s="514"/>
      <c r="B51" s="515"/>
      <c r="C51" s="514"/>
      <c r="D51" s="515"/>
      <c r="E51" s="515"/>
      <c r="F51" s="516"/>
      <c r="G51" s="78"/>
      <c r="H51" s="80"/>
      <c r="I51" s="80"/>
      <c r="J51" s="80"/>
      <c r="K51" s="75"/>
    </row>
    <row r="52" spans="1:11" ht="13.5">
      <c r="A52" s="79"/>
      <c r="B52" s="79"/>
      <c r="C52" s="79"/>
      <c r="D52" s="79"/>
      <c r="E52" s="53"/>
      <c r="F52" s="53"/>
      <c r="G52" s="53"/>
      <c r="H52" s="53"/>
      <c r="I52" s="53"/>
      <c r="J52" s="53"/>
      <c r="K52" s="75"/>
    </row>
    <row r="53" spans="1:11" ht="13.5">
      <c r="A53" s="52"/>
      <c r="B53" s="79"/>
      <c r="C53" s="52"/>
      <c r="D53" s="79"/>
      <c r="E53" s="53"/>
      <c r="F53" s="53"/>
      <c r="G53" s="53"/>
      <c r="H53" s="53"/>
      <c r="I53" s="53"/>
      <c r="J53" s="53"/>
      <c r="K53" s="75"/>
    </row>
    <row r="54" spans="1:11" ht="13.5">
      <c r="A54" s="52"/>
      <c r="B54" s="79"/>
      <c r="C54" s="52"/>
      <c r="D54" s="52"/>
      <c r="E54" s="53"/>
      <c r="F54" s="53"/>
      <c r="G54" s="53"/>
      <c r="H54" s="53"/>
      <c r="I54" s="53"/>
      <c r="J54" s="53"/>
      <c r="K54" s="75"/>
    </row>
    <row r="55" spans="1:11" ht="13.5">
      <c r="A55" s="52"/>
      <c r="B55" s="52"/>
      <c r="C55" s="52"/>
      <c r="D55" s="52"/>
      <c r="E55" s="53"/>
      <c r="F55" s="53"/>
      <c r="G55" s="53"/>
      <c r="H55" s="53"/>
      <c r="I55" s="53"/>
      <c r="J55" s="53"/>
      <c r="K55" s="75"/>
    </row>
    <row r="56" spans="1:11" ht="13.5">
      <c r="A56" s="52"/>
      <c r="B56" s="52"/>
      <c r="C56" s="52"/>
      <c r="D56" s="52"/>
      <c r="E56" s="52"/>
      <c r="F56" s="52"/>
      <c r="G56" s="52"/>
      <c r="H56" s="52"/>
      <c r="I56" s="52"/>
      <c r="J56" s="52"/>
      <c r="K56" s="75"/>
    </row>
    <row r="57" spans="1:11" ht="13.5">
      <c r="A57" s="52"/>
      <c r="B57" s="52"/>
      <c r="C57" s="52"/>
      <c r="D57" s="52"/>
      <c r="E57" s="52"/>
      <c r="F57" s="52"/>
      <c r="G57" s="52"/>
      <c r="H57" s="52"/>
      <c r="I57" s="52"/>
      <c r="J57" s="52"/>
      <c r="K57" s="75"/>
    </row>
    <row r="58" spans="1:11" ht="17.25">
      <c r="A58" s="76"/>
      <c r="B58" s="52"/>
      <c r="C58" s="52"/>
      <c r="D58" s="52"/>
      <c r="E58" s="52"/>
      <c r="F58" s="52"/>
      <c r="G58" s="52"/>
      <c r="H58" s="52"/>
      <c r="I58" s="52"/>
      <c r="J58" s="52"/>
      <c r="K58" s="75"/>
    </row>
    <row r="59" spans="1:11" ht="13.5">
      <c r="A59" s="94"/>
      <c r="B59" s="52"/>
      <c r="C59" s="95"/>
      <c r="D59" s="52"/>
      <c r="E59" s="52"/>
      <c r="F59" s="53"/>
      <c r="G59" s="52"/>
      <c r="H59" s="53"/>
      <c r="I59" s="53"/>
      <c r="J59" s="75"/>
      <c r="K59" s="75"/>
    </row>
    <row r="60" spans="1:11" ht="13.5">
      <c r="A60" s="52"/>
      <c r="B60" s="95"/>
      <c r="C60" s="95"/>
      <c r="D60" s="52"/>
      <c r="E60" s="96"/>
      <c r="F60" s="97"/>
      <c r="G60" s="52"/>
      <c r="H60" s="98"/>
      <c r="I60" s="90"/>
      <c r="J60" s="90"/>
      <c r="K60" s="75"/>
    </row>
    <row r="61" spans="1:11" ht="13.5">
      <c r="A61" s="514"/>
      <c r="B61" s="515"/>
      <c r="C61" s="514"/>
      <c r="D61" s="515"/>
      <c r="E61" s="515"/>
      <c r="F61" s="516"/>
      <c r="G61" s="514"/>
      <c r="H61" s="514"/>
      <c r="I61" s="514"/>
      <c r="J61" s="514"/>
      <c r="K61" s="75"/>
    </row>
    <row r="62" spans="1:11" ht="13.5">
      <c r="A62" s="514"/>
      <c r="B62" s="515"/>
      <c r="C62" s="514"/>
      <c r="D62" s="515"/>
      <c r="E62" s="515"/>
      <c r="F62" s="516"/>
      <c r="G62" s="78"/>
      <c r="H62" s="80"/>
      <c r="I62" s="80"/>
      <c r="J62" s="80"/>
      <c r="K62" s="75"/>
    </row>
    <row r="63" spans="1:11" ht="13.5">
      <c r="A63" s="79"/>
      <c r="B63" s="79"/>
      <c r="C63" s="79"/>
      <c r="D63" s="79"/>
      <c r="E63" s="53"/>
      <c r="F63" s="53"/>
      <c r="G63" s="53"/>
      <c r="H63" s="53"/>
      <c r="I63" s="53"/>
      <c r="J63" s="53"/>
      <c r="K63" s="75"/>
    </row>
    <row r="64" spans="1:11" ht="13.5">
      <c r="A64" s="52"/>
      <c r="B64" s="52"/>
      <c r="C64" s="52"/>
      <c r="D64" s="52"/>
      <c r="E64" s="53"/>
      <c r="F64" s="53"/>
      <c r="G64" s="53"/>
      <c r="H64" s="53"/>
      <c r="I64" s="53"/>
      <c r="J64" s="53"/>
      <c r="K64" s="75"/>
    </row>
    <row r="65" spans="1:11" ht="13.5">
      <c r="A65" s="52"/>
      <c r="B65" s="52"/>
      <c r="C65" s="52"/>
      <c r="D65" s="52"/>
      <c r="E65" s="53"/>
      <c r="F65" s="53"/>
      <c r="G65" s="53"/>
      <c r="H65" s="53"/>
      <c r="I65" s="53"/>
      <c r="J65" s="53"/>
      <c r="K65" s="75"/>
    </row>
    <row r="66" spans="1:11" ht="13.5">
      <c r="A66" s="52"/>
      <c r="B66" s="52"/>
      <c r="C66" s="52"/>
      <c r="D66" s="52"/>
      <c r="E66" s="53"/>
      <c r="F66" s="53"/>
      <c r="G66" s="53"/>
      <c r="H66" s="53"/>
      <c r="I66" s="53"/>
      <c r="J66" s="53"/>
      <c r="K66" s="75"/>
    </row>
    <row r="67" spans="1:11" ht="13.5">
      <c r="A67" s="52"/>
      <c r="B67" s="52"/>
      <c r="C67" s="52"/>
      <c r="D67" s="52"/>
      <c r="E67" s="52"/>
      <c r="F67" s="52"/>
      <c r="G67" s="52"/>
      <c r="H67" s="52"/>
      <c r="I67" s="52"/>
      <c r="J67" s="52"/>
      <c r="K67" s="75"/>
    </row>
    <row r="68" spans="1:11" ht="13.5">
      <c r="A68" s="94"/>
      <c r="B68" s="52"/>
      <c r="C68" s="95"/>
      <c r="D68" s="52"/>
      <c r="E68" s="52"/>
      <c r="F68" s="53"/>
      <c r="G68" s="52"/>
      <c r="H68" s="53"/>
      <c r="I68" s="53"/>
      <c r="J68" s="96"/>
      <c r="K68" s="75"/>
    </row>
    <row r="69" spans="1:11" ht="13.5">
      <c r="A69" s="52"/>
      <c r="B69" s="52"/>
      <c r="C69" s="52"/>
      <c r="D69" s="52"/>
      <c r="E69" s="52"/>
      <c r="F69" s="52"/>
      <c r="G69" s="52"/>
      <c r="H69" s="52"/>
      <c r="I69" s="52"/>
      <c r="J69" s="52"/>
      <c r="K69" s="75"/>
    </row>
    <row r="70" spans="1:11" ht="13.5">
      <c r="A70" s="514"/>
      <c r="B70" s="515"/>
      <c r="C70" s="514"/>
      <c r="D70" s="515"/>
      <c r="E70" s="515"/>
      <c r="F70" s="516"/>
      <c r="G70" s="514"/>
      <c r="H70" s="514"/>
      <c r="I70" s="514"/>
      <c r="J70" s="514"/>
      <c r="K70" s="75"/>
    </row>
    <row r="71" spans="1:11" ht="13.5">
      <c r="A71" s="514"/>
      <c r="B71" s="515"/>
      <c r="C71" s="514"/>
      <c r="D71" s="515"/>
      <c r="E71" s="515"/>
      <c r="F71" s="516"/>
      <c r="G71" s="78"/>
      <c r="H71" s="80"/>
      <c r="I71" s="80"/>
      <c r="J71" s="80"/>
      <c r="K71" s="75"/>
    </row>
    <row r="72" spans="1:11" ht="13.5">
      <c r="A72" s="79"/>
      <c r="B72" s="79"/>
      <c r="C72" s="79"/>
      <c r="D72" s="79"/>
      <c r="E72" s="53"/>
      <c r="F72" s="53"/>
      <c r="G72" s="53"/>
      <c r="H72" s="53"/>
      <c r="I72" s="53"/>
      <c r="J72" s="53"/>
      <c r="K72" s="75"/>
    </row>
    <row r="73" spans="1:11" ht="13.5">
      <c r="A73" s="52"/>
      <c r="B73" s="79"/>
      <c r="C73" s="52"/>
      <c r="D73" s="79"/>
      <c r="E73" s="53"/>
      <c r="F73" s="53"/>
      <c r="G73" s="53"/>
      <c r="H73" s="53"/>
      <c r="I73" s="53"/>
      <c r="J73" s="53"/>
      <c r="K73" s="75"/>
    </row>
    <row r="74" spans="1:11" ht="13.5">
      <c r="A74" s="52"/>
      <c r="B74" s="79"/>
      <c r="C74" s="52"/>
      <c r="D74" s="52"/>
      <c r="E74" s="53"/>
      <c r="F74" s="53"/>
      <c r="G74" s="53"/>
      <c r="H74" s="53"/>
      <c r="I74" s="53"/>
      <c r="J74" s="53"/>
      <c r="K74" s="75"/>
    </row>
    <row r="75" spans="1:11" ht="13.5">
      <c r="A75" s="52"/>
      <c r="B75" s="52"/>
      <c r="C75" s="52"/>
      <c r="D75" s="52"/>
      <c r="E75" s="53"/>
      <c r="F75" s="53"/>
      <c r="G75" s="53"/>
      <c r="H75" s="53"/>
      <c r="I75" s="53"/>
      <c r="J75" s="53"/>
      <c r="K75" s="75"/>
    </row>
    <row r="76" spans="1:11" ht="13.5">
      <c r="A76" s="75"/>
      <c r="B76" s="75"/>
      <c r="C76" s="75"/>
      <c r="D76" s="75"/>
      <c r="E76" s="75"/>
      <c r="F76" s="75"/>
      <c r="G76" s="75"/>
      <c r="H76" s="75"/>
      <c r="I76" s="75"/>
      <c r="J76" s="75"/>
      <c r="K76" s="75"/>
    </row>
    <row r="77" spans="1:11" ht="13.5">
      <c r="A77" s="75"/>
      <c r="B77" s="75"/>
      <c r="C77" s="75"/>
      <c r="D77" s="75"/>
      <c r="E77" s="75"/>
      <c r="F77" s="75"/>
      <c r="G77" s="75"/>
      <c r="H77" s="75"/>
      <c r="I77" s="75"/>
      <c r="J77" s="75"/>
      <c r="K77" s="75"/>
    </row>
    <row r="78" spans="1:11" ht="13.5">
      <c r="A78" s="75"/>
      <c r="B78" s="75"/>
      <c r="C78" s="75"/>
      <c r="D78" s="75"/>
      <c r="E78" s="75"/>
      <c r="F78" s="75"/>
      <c r="G78" s="75"/>
      <c r="H78" s="75"/>
      <c r="I78" s="75"/>
      <c r="J78" s="75"/>
      <c r="K78" s="75"/>
    </row>
  </sheetData>
  <mergeCells count="56">
    <mergeCell ref="G22:J22"/>
    <mergeCell ref="G31:J31"/>
    <mergeCell ref="G61:J61"/>
    <mergeCell ref="G70:J70"/>
    <mergeCell ref="G41:J41"/>
    <mergeCell ref="G50:J50"/>
    <mergeCell ref="E4:E5"/>
    <mergeCell ref="F4:F5"/>
    <mergeCell ref="G4:J4"/>
    <mergeCell ref="A12:A13"/>
    <mergeCell ref="B12:B13"/>
    <mergeCell ref="C12:C13"/>
    <mergeCell ref="D12:D13"/>
    <mergeCell ref="E12:E13"/>
    <mergeCell ref="F12:F13"/>
    <mergeCell ref="G12:J12"/>
    <mergeCell ref="A4:A5"/>
    <mergeCell ref="B4:B5"/>
    <mergeCell ref="C4:C5"/>
    <mergeCell ref="D4:D5"/>
    <mergeCell ref="E70:E71"/>
    <mergeCell ref="F70:F71"/>
    <mergeCell ref="A61:A62"/>
    <mergeCell ref="B61:B62"/>
    <mergeCell ref="A70:A71"/>
    <mergeCell ref="B70:B71"/>
    <mergeCell ref="C70:C71"/>
    <mergeCell ref="D70:D71"/>
    <mergeCell ref="C61:C62"/>
    <mergeCell ref="D61:D62"/>
    <mergeCell ref="E41:E42"/>
    <mergeCell ref="F41:F42"/>
    <mergeCell ref="E50:E51"/>
    <mergeCell ref="F50:F51"/>
    <mergeCell ref="E61:E62"/>
    <mergeCell ref="F61:F62"/>
    <mergeCell ref="A50:A51"/>
    <mergeCell ref="B50:B51"/>
    <mergeCell ref="C50:C51"/>
    <mergeCell ref="D50:D51"/>
    <mergeCell ref="A41:A42"/>
    <mergeCell ref="B41:B42"/>
    <mergeCell ref="C41:C42"/>
    <mergeCell ref="D41:D42"/>
    <mergeCell ref="C22:C23"/>
    <mergeCell ref="D22:D23"/>
    <mergeCell ref="C31:C32"/>
    <mergeCell ref="D31:D32"/>
    <mergeCell ref="A22:A23"/>
    <mergeCell ref="B22:B23"/>
    <mergeCell ref="A31:A32"/>
    <mergeCell ref="B31:B32"/>
    <mergeCell ref="E22:E23"/>
    <mergeCell ref="F22:F23"/>
    <mergeCell ref="E31:E32"/>
    <mergeCell ref="F31:F32"/>
  </mergeCells>
  <printOptions/>
  <pageMargins left="0.53" right="0.3937007874015748" top="0.5" bottom="0.7" header="0.43"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nami</dc:creator>
  <cp:keywords/>
  <dc:description/>
  <cp:lastModifiedBy>norio kodama</cp:lastModifiedBy>
  <cp:lastPrinted>2008-03-16T07:01:06Z</cp:lastPrinted>
  <dcterms:created xsi:type="dcterms:W3CDTF">2004-03-12T03:24:40Z</dcterms:created>
  <dcterms:modified xsi:type="dcterms:W3CDTF">2008-05-07T01:19:08Z</dcterms:modified>
  <cp:category/>
  <cp:version/>
  <cp:contentType/>
  <cp:contentStatus/>
</cp:coreProperties>
</file>